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7725" windowHeight="17940" activeTab="0"/>
  </bookViews>
  <sheets>
    <sheet name="固定资产" sheetId="1" r:id="rId1"/>
    <sheet name="低值耐用品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<sst xmlns="http://schemas.openxmlformats.org/spreadsheetml/2006/main" count="1106" uniqueCount="248">
  <si>
    <t>海南师范大学国有资产处置申报表（固定资产）</t>
  </si>
  <si>
    <t>序号</t>
  </si>
  <si>
    <t>单位名称</t>
  </si>
  <si>
    <t>单据编号</t>
  </si>
  <si>
    <t>资产编号</t>
  </si>
  <si>
    <t>资产名称</t>
  </si>
  <si>
    <t>资产大类</t>
  </si>
  <si>
    <t>规格型号</t>
  </si>
  <si>
    <t>计量单位</t>
  </si>
  <si>
    <t>数量</t>
  </si>
  <si>
    <t>购置日期</t>
  </si>
  <si>
    <t>使用年限</t>
  </si>
  <si>
    <t>账面原值</t>
  </si>
  <si>
    <t>评估价值</t>
  </si>
  <si>
    <t>使用状况</t>
  </si>
  <si>
    <t>申报处置形式</t>
  </si>
  <si>
    <t>美术学院</t>
  </si>
  <si>
    <t>多功能包缝机</t>
  </si>
  <si>
    <t>3034D</t>
  </si>
  <si>
    <t>台</t>
  </si>
  <si>
    <t>10年</t>
  </si>
  <si>
    <t>待报废</t>
  </si>
  <si>
    <t>报废</t>
  </si>
  <si>
    <t>平（压）刨机</t>
  </si>
  <si>
    <t>力博牌机 / MQ442A</t>
  </si>
  <si>
    <t>木工电磨机</t>
  </si>
  <si>
    <t>Black &amp; Decker RTX-B3 段调速便携式</t>
  </si>
  <si>
    <t>件</t>
  </si>
  <si>
    <t>锣机 德国迷你魔/PROXXON 锣机</t>
  </si>
  <si>
    <t>MOF 28568 修边刀/29020+10件套修边刀</t>
  </si>
  <si>
    <t>手电钻</t>
  </si>
  <si>
    <t>德国麦太保 / METABO</t>
  </si>
  <si>
    <t>1400062J</t>
  </si>
  <si>
    <t>电脑桌椅</t>
  </si>
  <si>
    <t>家具类</t>
  </si>
  <si>
    <t>*</t>
  </si>
  <si>
    <t>套</t>
  </si>
  <si>
    <t>损坏</t>
  </si>
  <si>
    <t>配套软件</t>
  </si>
  <si>
    <t>苹果版 Adobe Photoshop CS5</t>
  </si>
  <si>
    <t>个</t>
  </si>
  <si>
    <t>索尼录音笔</t>
  </si>
  <si>
    <t>ICD-tx650</t>
  </si>
  <si>
    <t>苹果一体机</t>
  </si>
  <si>
    <t>iMac (ME089CH/A)</t>
  </si>
  <si>
    <t>被盗</t>
  </si>
  <si>
    <t>16000476S</t>
  </si>
  <si>
    <t>腰织机</t>
  </si>
  <si>
    <t>订做</t>
  </si>
  <si>
    <t>6年</t>
  </si>
  <si>
    <t>实木画案</t>
  </si>
  <si>
    <t>家具</t>
  </si>
  <si>
    <t>无</t>
  </si>
  <si>
    <t>大型木版机</t>
  </si>
  <si>
    <t>RMB100型</t>
  </si>
  <si>
    <t>丝网印刷机</t>
  </si>
  <si>
    <t>7080型</t>
  </si>
  <si>
    <t>DELL 电脑台式一体机</t>
  </si>
  <si>
    <t>XPS One 2720 touch</t>
  </si>
  <si>
    <t>1400081J</t>
  </si>
  <si>
    <t>工作椅</t>
  </si>
  <si>
    <t>16000473S</t>
  </si>
  <si>
    <t>1601253S</t>
  </si>
  <si>
    <t>电窑</t>
  </si>
  <si>
    <t>SQ-DY-0.8(艺合牌)</t>
  </si>
  <si>
    <t>照相机-Ⅰ</t>
  </si>
  <si>
    <t>海鸥</t>
  </si>
  <si>
    <t>照相机-Ⅱ</t>
  </si>
  <si>
    <t>DVD</t>
  </si>
  <si>
    <t>奇声8203</t>
  </si>
  <si>
    <t>空调</t>
  </si>
  <si>
    <t>美的KF-35GN</t>
  </si>
  <si>
    <t>美的KF-120L</t>
  </si>
  <si>
    <t>专业无线麦</t>
  </si>
  <si>
    <t>领夹麦</t>
  </si>
  <si>
    <t>格力KF-70TW</t>
  </si>
  <si>
    <t>全频音箱</t>
  </si>
  <si>
    <t>SONGICS</t>
  </si>
  <si>
    <t>防潮箱</t>
  </si>
  <si>
    <t>AD-100</t>
  </si>
  <si>
    <t>打印机</t>
  </si>
  <si>
    <t>HP1020</t>
  </si>
  <si>
    <t>惠通 A0100</t>
  </si>
  <si>
    <t>投影机</t>
  </si>
  <si>
    <t>松下PT-PX66（3200流明）</t>
  </si>
  <si>
    <t>扫描仪</t>
  </si>
  <si>
    <t>汉王3100</t>
  </si>
  <si>
    <t>三洋PLC-XU253oc</t>
  </si>
  <si>
    <t>松下PT-PX670</t>
  </si>
  <si>
    <t>台式电脑</t>
  </si>
  <si>
    <t>ACER（T180）</t>
  </si>
  <si>
    <t>闪光灯</t>
  </si>
  <si>
    <t>佳能580EXII</t>
  </si>
  <si>
    <t>科龙KF-356W</t>
  </si>
  <si>
    <t>摄像机</t>
  </si>
  <si>
    <t>索尼8E</t>
  </si>
  <si>
    <t>美的空调</t>
  </si>
  <si>
    <t>KF-32GW/YGA</t>
  </si>
  <si>
    <t>松下X500</t>
  </si>
  <si>
    <t>空气调节器（空调机）</t>
  </si>
  <si>
    <t>KF-23GN/2</t>
  </si>
  <si>
    <t>海尔空调机</t>
  </si>
  <si>
    <t>移动硬盘</t>
  </si>
  <si>
    <t>SAT 1.5TB</t>
  </si>
  <si>
    <t>惠普笔记本电脑</t>
  </si>
  <si>
    <t>HP2230S</t>
  </si>
  <si>
    <t>格力空调</t>
  </si>
  <si>
    <t>凉之夏KF-天6GW/K</t>
  </si>
  <si>
    <t>立体投影仪</t>
  </si>
  <si>
    <t>日立2750X</t>
  </si>
  <si>
    <t>KF-26GW/K(26356)D1</t>
  </si>
  <si>
    <t>HP1007</t>
  </si>
  <si>
    <t>电脑</t>
  </si>
  <si>
    <t>6440B</t>
  </si>
  <si>
    <t>投影仪</t>
  </si>
  <si>
    <t>日立HCP-3230X</t>
  </si>
  <si>
    <t>展台</t>
  </si>
  <si>
    <t>HV-9300</t>
  </si>
  <si>
    <t>3匹</t>
  </si>
  <si>
    <t>图型工作站</t>
  </si>
  <si>
    <t>金品KD2520+</t>
  </si>
  <si>
    <t>非编工作站</t>
  </si>
  <si>
    <t>金品KV2820</t>
  </si>
  <si>
    <t>佳能CS5600F</t>
  </si>
  <si>
    <t>索尼PMW-EX1R</t>
  </si>
  <si>
    <t>图像存储器</t>
  </si>
  <si>
    <t>电子绘图板intuos影拓</t>
  </si>
  <si>
    <t>13007742-13007743</t>
  </si>
  <si>
    <t>富士施乐Phaser 3155 (配置3）</t>
  </si>
  <si>
    <t>多功能一体机</t>
  </si>
  <si>
    <t>富士施乐DocuPrint M158f</t>
  </si>
  <si>
    <t>点钞机</t>
  </si>
  <si>
    <t>亨力885D</t>
  </si>
  <si>
    <t>投影仪幕布</t>
  </si>
  <si>
    <t>120 寸白塑银幕</t>
  </si>
  <si>
    <t>EB-C1040XN</t>
  </si>
  <si>
    <t>索尼CW278</t>
  </si>
  <si>
    <t>爱普生</t>
  </si>
  <si>
    <t>文本仪</t>
  </si>
  <si>
    <t>汉王科教版E70</t>
  </si>
  <si>
    <t>15000405S</t>
  </si>
  <si>
    <t>VPL-CX279</t>
  </si>
  <si>
    <t>15000660S</t>
  </si>
  <si>
    <t>15000661S</t>
  </si>
  <si>
    <t>20011497</t>
  </si>
  <si>
    <t>琵琶</t>
  </si>
  <si>
    <t>敦煌牌DH-P-</t>
  </si>
  <si>
    <t>20030121</t>
  </si>
  <si>
    <t>2004017S</t>
  </si>
  <si>
    <t>0400017S</t>
  </si>
  <si>
    <t>雕塑</t>
  </si>
  <si>
    <t>20050289</t>
  </si>
  <si>
    <t>松下 PT-V1*</t>
  </si>
  <si>
    <t>20050274</t>
  </si>
  <si>
    <t>方正商祺320</t>
  </si>
  <si>
    <t>20050040</t>
  </si>
  <si>
    <t>数码摄象机</t>
  </si>
  <si>
    <t>GS250</t>
  </si>
  <si>
    <t>20050268</t>
  </si>
  <si>
    <t>数码视频展示台</t>
  </si>
  <si>
    <t>Digital-950</t>
  </si>
  <si>
    <t>数码照相机</t>
  </si>
  <si>
    <t>佳能EOS-5D</t>
  </si>
  <si>
    <t>尼康PIX-880</t>
  </si>
  <si>
    <t>镜头</t>
  </si>
  <si>
    <t>佳能EF17-85</t>
  </si>
  <si>
    <t>佳能EF24-70</t>
  </si>
  <si>
    <t>专业镜头</t>
  </si>
  <si>
    <t>佳能EF85MMF</t>
  </si>
  <si>
    <t>索尼DVD-803</t>
  </si>
  <si>
    <t>投影屏幕</t>
  </si>
  <si>
    <t>丽虹</t>
  </si>
  <si>
    <t>专业功放机</t>
  </si>
  <si>
    <t>BJLKA-06</t>
  </si>
  <si>
    <t>松下</t>
  </si>
  <si>
    <t>三洋投影机</t>
  </si>
  <si>
    <t>三洋PC-VVPO</t>
  </si>
  <si>
    <t>仿真人体骨架</t>
  </si>
  <si>
    <t>男</t>
  </si>
  <si>
    <t>女</t>
  </si>
  <si>
    <t>EOS40D</t>
  </si>
  <si>
    <t>照机镜头</t>
  </si>
  <si>
    <t>100mn~f2.8u</t>
  </si>
  <si>
    <t>太阳灯</t>
  </si>
  <si>
    <t>金贝suv-150</t>
  </si>
  <si>
    <t>三角架</t>
  </si>
  <si>
    <t>TH950DV</t>
  </si>
  <si>
    <t>16000077S</t>
  </si>
  <si>
    <t>电暖器6台</t>
  </si>
  <si>
    <t>DHC1200</t>
  </si>
  <si>
    <t>影像编缉机</t>
  </si>
  <si>
    <t>D200</t>
  </si>
  <si>
    <t>影像头</t>
  </si>
  <si>
    <t>笔记本电脑</t>
  </si>
  <si>
    <t>Macbook pro 17</t>
  </si>
  <si>
    <t>录音笔</t>
  </si>
  <si>
    <t>HDC-SD800GK</t>
  </si>
  <si>
    <t>尼康AF-NKKCR11</t>
  </si>
  <si>
    <t>录音棒</t>
  </si>
  <si>
    <t>索尼PCM-M10</t>
  </si>
  <si>
    <t>黎族捣米器具</t>
  </si>
  <si>
    <t>显示器</t>
  </si>
  <si>
    <t>DW130</t>
  </si>
  <si>
    <t>启天A711E (配置14)</t>
  </si>
  <si>
    <t>13007739-13007741</t>
  </si>
  <si>
    <t>联想电脑</t>
  </si>
  <si>
    <t>无线麦克风</t>
  </si>
  <si>
    <t>艾谱尚睿保险柜</t>
  </si>
  <si>
    <t>BGX-MD-53SRF</t>
  </si>
  <si>
    <t>无线麦</t>
  </si>
  <si>
    <t>D933</t>
  </si>
  <si>
    <t>山水音箱</t>
  </si>
  <si>
    <t>K10</t>
  </si>
  <si>
    <t>冷裱机</t>
  </si>
  <si>
    <t>HLS-1600</t>
  </si>
  <si>
    <t>T5610</t>
  </si>
  <si>
    <t>联想电脑台式机</t>
  </si>
  <si>
    <t>Thinkcentre 8500t-N026</t>
  </si>
  <si>
    <t>彩色激光打印机</t>
  </si>
  <si>
    <t>HP Color LaserJet CP855DN</t>
  </si>
  <si>
    <t>专业显示器</t>
  </si>
  <si>
    <t>CX240</t>
  </si>
  <si>
    <t>专业扫描仪</t>
  </si>
  <si>
    <t>爱普生 20000</t>
  </si>
  <si>
    <t>高精数码喷绘系统</t>
  </si>
  <si>
    <t>FY-3208R</t>
  </si>
  <si>
    <t>高精数码写真系统</t>
  </si>
  <si>
    <t>罗兰/VS-640I</t>
  </si>
  <si>
    <t>交换机</t>
  </si>
  <si>
    <t>H3C / S 1324</t>
  </si>
  <si>
    <t>写真复膜机</t>
  </si>
  <si>
    <t>瀛和 / YH1600</t>
  </si>
  <si>
    <t>可移动黑板</t>
  </si>
  <si>
    <t>（带滑轮、可擦写、白色）</t>
  </si>
  <si>
    <t>ThinkCentre M7200z-N020</t>
  </si>
  <si>
    <t>格力除湿机</t>
  </si>
  <si>
    <t>DH60EB</t>
  </si>
  <si>
    <t>15000411S</t>
  </si>
  <si>
    <t>日通白板</t>
  </si>
  <si>
    <t>高级白板 5M X 1.2M</t>
  </si>
  <si>
    <t>15000420S</t>
  </si>
  <si>
    <t>15000408S</t>
  </si>
  <si>
    <t>话筒</t>
  </si>
  <si>
    <t>松下 WX-4800/CH 笔形无线话筒</t>
  </si>
  <si>
    <t>15000659S</t>
  </si>
  <si>
    <t>复印机</t>
  </si>
  <si>
    <t>IR-2525I</t>
  </si>
  <si>
    <t>海南师范大学海南师范大学国有资产处置申报表（低值耐用品）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</si>
</sst>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6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6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5" fillId="0" borderId="0">
      <alignment/>
      <protection/>
    </xf>
  </cellStyleXfs>
  <cellXfs count="4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6" fillId="0" borderId="9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shrinkToFit="1"/>
    </xf>
    <xf numFmtId="0" fontId="0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46" fillId="0" borderId="12" xfId="0" applyFont="1" applyBorder="1" applyAlignment="1">
      <alignment horizontal="center" vertical="center"/>
    </xf>
    <xf numFmtId="0" fontId="47" fillId="0" borderId="11" xfId="63" applyFont="1" applyBorder="1" applyAlignment="1">
      <alignment horizont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 shrinkToFi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31" fontId="2" fillId="0" borderId="11" xfId="0" applyNumberFormat="1" applyFont="1" applyFill="1" applyBorder="1" applyAlignment="1">
      <alignment horizontal="center" vertical="center"/>
    </xf>
    <xf numFmtId="0" fontId="2" fillId="0" borderId="11" xfId="63" applyFont="1" applyFill="1" applyBorder="1" applyAlignment="1">
      <alignment horizontal="center" vertical="center"/>
      <protection/>
    </xf>
    <xf numFmtId="31" fontId="2" fillId="33" borderId="11" xfId="0" applyNumberFormat="1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  <xf numFmtId="0" fontId="2" fillId="33" borderId="11" xfId="63" applyFont="1" applyFill="1" applyBorder="1" applyAlignment="1">
      <alignment horizontal="center" vertical="center"/>
      <protection/>
    </xf>
    <xf numFmtId="0" fontId="2" fillId="33" borderId="11" xfId="24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14" fontId="26" fillId="0" borderId="11" xfId="0" applyNumberFormat="1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4" fontId="26" fillId="0" borderId="11" xfId="0" applyNumberFormat="1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2"/>
  <sheetViews>
    <sheetView tabSelected="1" zoomScaleSheetLayoutView="100" workbookViewId="0" topLeftCell="A1">
      <selection activeCell="J154" sqref="J154"/>
    </sheetView>
  </sheetViews>
  <sheetFormatPr defaultColWidth="9.00390625" defaultRowHeight="14.25"/>
  <cols>
    <col min="1" max="1" width="4.50390625" style="0" customWidth="1"/>
    <col min="2" max="2" width="11.375" style="0" customWidth="1"/>
    <col min="3" max="3" width="17.25390625" style="13" bestFit="1" customWidth="1"/>
    <col min="4" max="4" width="9.375" style="0" bestFit="1" customWidth="1"/>
    <col min="5" max="5" width="12.875" style="15" customWidth="1"/>
    <col min="6" max="6" width="11.00390625" style="2" customWidth="1"/>
    <col min="7" max="7" width="24.50390625" style="0" customWidth="1"/>
    <col min="8" max="8" width="21.00390625" style="0" customWidth="1"/>
    <col min="9" max="9" width="7.875" style="16" customWidth="1"/>
    <col min="10" max="10" width="15.125" style="0" customWidth="1"/>
    <col min="11" max="11" width="13.75390625" style="0" customWidth="1"/>
    <col min="12" max="12" width="11.125" style="0" customWidth="1"/>
    <col min="13" max="13" width="12.00390625" style="0" customWidth="1"/>
    <col min="14" max="14" width="8.50390625" style="0" customWidth="1"/>
    <col min="15" max="15" width="10.875" style="0" customWidth="1"/>
  </cols>
  <sheetData>
    <row r="1" spans="1:15" ht="33.7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10"/>
    </row>
    <row r="2" spans="1:15" s="1" customFormat="1" ht="14.25">
      <c r="A2" s="5" t="s">
        <v>1</v>
      </c>
      <c r="B2" s="5" t="s">
        <v>2</v>
      </c>
      <c r="C2" s="5" t="s">
        <v>3</v>
      </c>
      <c r="D2" s="6" t="s">
        <v>4</v>
      </c>
      <c r="E2" s="17" t="s">
        <v>5</v>
      </c>
      <c r="F2" s="7" t="s">
        <v>6</v>
      </c>
      <c r="G2" s="18" t="s">
        <v>7</v>
      </c>
      <c r="H2" s="6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27" t="s">
        <v>15</v>
      </c>
    </row>
    <row r="3" spans="1:15" s="13" customFormat="1" ht="12">
      <c r="A3" s="5">
        <v>1</v>
      </c>
      <c r="B3" s="5" t="s">
        <v>16</v>
      </c>
      <c r="C3" s="19">
        <v>12006356</v>
      </c>
      <c r="D3" s="5">
        <v>12006356</v>
      </c>
      <c r="E3" s="20" t="s">
        <v>17</v>
      </c>
      <c r="F3" s="5"/>
      <c r="G3" s="20" t="s">
        <v>18</v>
      </c>
      <c r="H3" s="5" t="s">
        <v>19</v>
      </c>
      <c r="I3" s="5">
        <v>1</v>
      </c>
      <c r="J3" s="28">
        <v>41219</v>
      </c>
      <c r="K3" s="5" t="s">
        <v>20</v>
      </c>
      <c r="L3" s="5">
        <v>6600</v>
      </c>
      <c r="M3" s="5">
        <v>0</v>
      </c>
      <c r="N3" s="29" t="s">
        <v>21</v>
      </c>
      <c r="O3" s="27" t="s">
        <v>22</v>
      </c>
    </row>
    <row r="4" spans="1:15" s="13" customFormat="1" ht="12">
      <c r="A4" s="5">
        <v>2</v>
      </c>
      <c r="B4" s="5" t="s">
        <v>16</v>
      </c>
      <c r="C4" s="19">
        <v>14001728</v>
      </c>
      <c r="D4" s="20" t="str">
        <f>TEXT("1403886S",REPT(0,8))</f>
        <v>1403886S</v>
      </c>
      <c r="E4" s="20" t="s">
        <v>23</v>
      </c>
      <c r="F4" s="5"/>
      <c r="G4" s="20" t="s">
        <v>24</v>
      </c>
      <c r="H4" s="5" t="s">
        <v>19</v>
      </c>
      <c r="I4" s="5">
        <v>1</v>
      </c>
      <c r="J4" s="28">
        <v>41925</v>
      </c>
      <c r="K4" s="5">
        <v>8</v>
      </c>
      <c r="L4" s="5">
        <v>7970</v>
      </c>
      <c r="M4" s="5">
        <v>0</v>
      </c>
      <c r="N4" s="29" t="s">
        <v>21</v>
      </c>
      <c r="O4" s="12" t="s">
        <v>22</v>
      </c>
    </row>
    <row r="5" spans="1:15" s="14" customFormat="1" ht="24">
      <c r="A5" s="21">
        <v>3</v>
      </c>
      <c r="B5" s="21" t="s">
        <v>16</v>
      </c>
      <c r="C5" s="19">
        <v>14001731</v>
      </c>
      <c r="D5" s="22" t="str">
        <f>TEXT("1403889S",REPT(0,8))</f>
        <v>1403889S</v>
      </c>
      <c r="E5" s="22" t="s">
        <v>25</v>
      </c>
      <c r="F5" s="21"/>
      <c r="G5" s="22" t="s">
        <v>26</v>
      </c>
      <c r="H5" s="21" t="s">
        <v>27</v>
      </c>
      <c r="I5" s="21">
        <v>1</v>
      </c>
      <c r="J5" s="30">
        <v>41925</v>
      </c>
      <c r="K5" s="31"/>
      <c r="L5" s="21">
        <v>1860</v>
      </c>
      <c r="M5" s="21">
        <v>0</v>
      </c>
      <c r="N5" s="32" t="s">
        <v>21</v>
      </c>
      <c r="O5" s="21" t="s">
        <v>22</v>
      </c>
    </row>
    <row r="6" spans="1:15" s="14" customFormat="1" ht="24">
      <c r="A6" s="21">
        <v>4</v>
      </c>
      <c r="B6" s="21" t="s">
        <v>16</v>
      </c>
      <c r="C6" s="19">
        <v>14001730</v>
      </c>
      <c r="D6" s="22" t="str">
        <f>TEXT("1403888S",REPT(0,8))</f>
        <v>1403888S</v>
      </c>
      <c r="E6" s="22" t="s">
        <v>28</v>
      </c>
      <c r="F6" s="21"/>
      <c r="G6" s="22" t="s">
        <v>29</v>
      </c>
      <c r="H6" s="21" t="s">
        <v>27</v>
      </c>
      <c r="I6" s="21">
        <v>1</v>
      </c>
      <c r="J6" s="30">
        <v>41925</v>
      </c>
      <c r="K6" s="31"/>
      <c r="L6" s="21">
        <v>2810</v>
      </c>
      <c r="M6" s="21">
        <v>0</v>
      </c>
      <c r="N6" s="32" t="s">
        <v>21</v>
      </c>
      <c r="O6" s="21" t="s">
        <v>22</v>
      </c>
    </row>
    <row r="7" spans="1:15" s="14" customFormat="1" ht="12">
      <c r="A7" s="21">
        <v>5</v>
      </c>
      <c r="B7" s="21" t="s">
        <v>16</v>
      </c>
      <c r="C7" s="19">
        <v>14001729</v>
      </c>
      <c r="D7" s="22" t="str">
        <f>TEXT("1403887S",REPT(0,8))</f>
        <v>1403887S</v>
      </c>
      <c r="E7" s="22" t="s">
        <v>30</v>
      </c>
      <c r="F7" s="21"/>
      <c r="G7" s="22" t="s">
        <v>31</v>
      </c>
      <c r="H7" s="21" t="s">
        <v>27</v>
      </c>
      <c r="I7" s="21">
        <v>1</v>
      </c>
      <c r="J7" s="30">
        <v>41925</v>
      </c>
      <c r="K7" s="31"/>
      <c r="L7" s="21">
        <v>1300</v>
      </c>
      <c r="M7" s="21">
        <v>0</v>
      </c>
      <c r="N7" s="32" t="s">
        <v>21</v>
      </c>
      <c r="O7" s="21" t="s">
        <v>22</v>
      </c>
    </row>
    <row r="8" spans="1:15" s="14" customFormat="1" ht="12">
      <c r="A8" s="21">
        <v>6</v>
      </c>
      <c r="B8" s="21" t="s">
        <v>16</v>
      </c>
      <c r="C8" s="23"/>
      <c r="D8" s="21" t="s">
        <v>32</v>
      </c>
      <c r="E8" s="24" t="s">
        <v>33</v>
      </c>
      <c r="F8" s="21" t="s">
        <v>34</v>
      </c>
      <c r="G8" s="22" t="s">
        <v>35</v>
      </c>
      <c r="H8" s="21" t="s">
        <v>36</v>
      </c>
      <c r="I8" s="21">
        <v>17</v>
      </c>
      <c r="J8" s="30">
        <v>42541</v>
      </c>
      <c r="K8" s="21" t="s">
        <v>37</v>
      </c>
      <c r="L8" s="21">
        <v>13260</v>
      </c>
      <c r="M8" s="21">
        <v>0</v>
      </c>
      <c r="N8" s="32" t="s">
        <v>21</v>
      </c>
      <c r="O8" s="21" t="s">
        <v>22</v>
      </c>
    </row>
    <row r="9" spans="1:15" s="13" customFormat="1" ht="12">
      <c r="A9" s="21">
        <v>7</v>
      </c>
      <c r="B9" s="5" t="s">
        <v>16</v>
      </c>
      <c r="C9" s="19">
        <v>14001606</v>
      </c>
      <c r="D9" s="25" t="str">
        <f>TEXT("1403684S",REPT(0,8))</f>
        <v>1403684S</v>
      </c>
      <c r="E9" s="25" t="s">
        <v>38</v>
      </c>
      <c r="F9" s="5"/>
      <c r="G9" s="25" t="s">
        <v>39</v>
      </c>
      <c r="H9" s="5" t="s">
        <v>40</v>
      </c>
      <c r="I9" s="5">
        <v>1</v>
      </c>
      <c r="J9" s="28">
        <v>41923</v>
      </c>
      <c r="K9" s="5">
        <v>8</v>
      </c>
      <c r="L9" s="5">
        <v>5622</v>
      </c>
      <c r="M9" s="5">
        <v>0</v>
      </c>
      <c r="N9" s="29" t="s">
        <v>21</v>
      </c>
      <c r="O9" s="12" t="s">
        <v>22</v>
      </c>
    </row>
    <row r="10" spans="1:15" s="13" customFormat="1" ht="12">
      <c r="A10" s="21">
        <v>8</v>
      </c>
      <c r="B10" s="5" t="s">
        <v>16</v>
      </c>
      <c r="C10" s="19">
        <v>14001606</v>
      </c>
      <c r="D10" s="25" t="str">
        <f>TEXT("1403685S",REPT(0,G311))</f>
        <v>1403685S</v>
      </c>
      <c r="E10" s="25" t="s">
        <v>38</v>
      </c>
      <c r="F10" s="5"/>
      <c r="G10" s="25" t="s">
        <v>39</v>
      </c>
      <c r="H10" s="5" t="s">
        <v>40</v>
      </c>
      <c r="I10" s="5">
        <v>1</v>
      </c>
      <c r="J10" s="28">
        <v>41923</v>
      </c>
      <c r="K10" s="5">
        <v>8</v>
      </c>
      <c r="L10" s="5">
        <v>5622</v>
      </c>
      <c r="M10" s="5">
        <v>0</v>
      </c>
      <c r="N10" s="29" t="s">
        <v>21</v>
      </c>
      <c r="O10" s="12" t="s">
        <v>22</v>
      </c>
    </row>
    <row r="11" spans="1:15" s="13" customFormat="1" ht="12">
      <c r="A11" s="21">
        <v>9</v>
      </c>
      <c r="B11" s="5" t="s">
        <v>16</v>
      </c>
      <c r="C11" s="19">
        <v>14001606</v>
      </c>
      <c r="D11" s="25" t="str">
        <f>TEXT("1403686S",REPT(0,8))</f>
        <v>1403686S</v>
      </c>
      <c r="E11" s="25" t="s">
        <v>38</v>
      </c>
      <c r="F11" s="5"/>
      <c r="G11" s="25" t="s">
        <v>39</v>
      </c>
      <c r="H11" s="5" t="s">
        <v>40</v>
      </c>
      <c r="I11" s="5">
        <v>1</v>
      </c>
      <c r="J11" s="28">
        <v>41923</v>
      </c>
      <c r="K11" s="5">
        <v>8</v>
      </c>
      <c r="L11" s="5">
        <v>5622</v>
      </c>
      <c r="M11" s="5">
        <v>0</v>
      </c>
      <c r="N11" s="29" t="s">
        <v>21</v>
      </c>
      <c r="O11" s="12" t="s">
        <v>22</v>
      </c>
    </row>
    <row r="12" spans="1:15" s="13" customFormat="1" ht="12">
      <c r="A12" s="21">
        <v>10</v>
      </c>
      <c r="B12" s="5" t="s">
        <v>16</v>
      </c>
      <c r="C12" s="19">
        <v>14001606</v>
      </c>
      <c r="D12" s="20" t="str">
        <f>TEXT("1403687S",REPT(0,8))</f>
        <v>1403687S</v>
      </c>
      <c r="E12" s="25" t="s">
        <v>38</v>
      </c>
      <c r="F12" s="5"/>
      <c r="G12" s="25" t="s">
        <v>39</v>
      </c>
      <c r="H12" s="5" t="s">
        <v>40</v>
      </c>
      <c r="I12" s="5">
        <v>1</v>
      </c>
      <c r="J12" s="28">
        <v>41923</v>
      </c>
      <c r="K12" s="5">
        <v>8</v>
      </c>
      <c r="L12" s="5">
        <v>5622</v>
      </c>
      <c r="M12" s="5">
        <v>0</v>
      </c>
      <c r="N12" s="29" t="s">
        <v>21</v>
      </c>
      <c r="O12" s="12" t="s">
        <v>22</v>
      </c>
    </row>
    <row r="13" spans="1:15" s="13" customFormat="1" ht="12">
      <c r="A13" s="21">
        <v>11</v>
      </c>
      <c r="B13" s="5" t="s">
        <v>16</v>
      </c>
      <c r="C13" s="19">
        <v>15000150</v>
      </c>
      <c r="D13" s="25" t="str">
        <f>TEXT("1500493S",REPT(0,8))</f>
        <v>1500493S</v>
      </c>
      <c r="E13" s="25" t="s">
        <v>41</v>
      </c>
      <c r="F13" s="5"/>
      <c r="G13" s="25" t="s">
        <v>42</v>
      </c>
      <c r="H13" s="5" t="s">
        <v>40</v>
      </c>
      <c r="I13" s="5">
        <v>1</v>
      </c>
      <c r="J13" s="28">
        <v>42149</v>
      </c>
      <c r="K13" s="5">
        <v>7</v>
      </c>
      <c r="L13" s="5">
        <v>1200</v>
      </c>
      <c r="M13" s="5">
        <v>0</v>
      </c>
      <c r="N13" s="29" t="s">
        <v>21</v>
      </c>
      <c r="O13" s="12" t="s">
        <v>22</v>
      </c>
    </row>
    <row r="14" spans="1:15" s="14" customFormat="1" ht="12">
      <c r="A14" s="21">
        <v>12</v>
      </c>
      <c r="B14" s="21" t="s">
        <v>16</v>
      </c>
      <c r="C14" s="19">
        <v>14001601</v>
      </c>
      <c r="D14" s="24" t="str">
        <f>TEXT("1403649S",REPT(0,8))</f>
        <v>1403649S</v>
      </c>
      <c r="E14" s="24" t="s">
        <v>43</v>
      </c>
      <c r="F14" s="21"/>
      <c r="G14" s="24" t="s">
        <v>44</v>
      </c>
      <c r="H14" s="21" t="s">
        <v>19</v>
      </c>
      <c r="I14" s="21">
        <v>1</v>
      </c>
      <c r="J14" s="30">
        <v>41923</v>
      </c>
      <c r="K14" s="21" t="s">
        <v>45</v>
      </c>
      <c r="L14" s="21">
        <v>15380</v>
      </c>
      <c r="M14" s="21">
        <v>0</v>
      </c>
      <c r="N14" s="32" t="s">
        <v>21</v>
      </c>
      <c r="O14" s="21" t="s">
        <v>22</v>
      </c>
    </row>
    <row r="15" spans="1:15" s="14" customFormat="1" ht="12">
      <c r="A15" s="21">
        <v>13</v>
      </c>
      <c r="B15" s="21" t="s">
        <v>16</v>
      </c>
      <c r="C15" s="19">
        <v>14001601</v>
      </c>
      <c r="D15" s="24" t="str">
        <f>TEXT("1403650S",REPT(0,8))</f>
        <v>1403650S</v>
      </c>
      <c r="E15" s="24" t="s">
        <v>43</v>
      </c>
      <c r="F15" s="21"/>
      <c r="G15" s="24" t="s">
        <v>44</v>
      </c>
      <c r="H15" s="21" t="s">
        <v>19</v>
      </c>
      <c r="I15" s="21">
        <v>1</v>
      </c>
      <c r="J15" s="30">
        <v>41923</v>
      </c>
      <c r="K15" s="21" t="s">
        <v>45</v>
      </c>
      <c r="L15" s="21">
        <v>15380</v>
      </c>
      <c r="M15" s="21">
        <v>0</v>
      </c>
      <c r="N15" s="32" t="s">
        <v>21</v>
      </c>
      <c r="O15" s="21" t="s">
        <v>22</v>
      </c>
    </row>
    <row r="16" spans="1:15" s="14" customFormat="1" ht="12">
      <c r="A16" s="5">
        <v>14</v>
      </c>
      <c r="B16" s="21" t="s">
        <v>16</v>
      </c>
      <c r="C16" s="19">
        <v>14001601</v>
      </c>
      <c r="D16" s="24" t="str">
        <f>TEXT("1403651S",REPT(0,8))</f>
        <v>1403651S</v>
      </c>
      <c r="E16" s="24" t="s">
        <v>43</v>
      </c>
      <c r="F16" s="21"/>
      <c r="G16" s="24" t="s">
        <v>44</v>
      </c>
      <c r="H16" s="21" t="s">
        <v>19</v>
      </c>
      <c r="I16" s="21">
        <v>1</v>
      </c>
      <c r="J16" s="30">
        <v>41923</v>
      </c>
      <c r="K16" s="21" t="s">
        <v>45</v>
      </c>
      <c r="L16" s="21">
        <v>15380</v>
      </c>
      <c r="M16" s="21">
        <v>0</v>
      </c>
      <c r="N16" s="32" t="s">
        <v>21</v>
      </c>
      <c r="O16" s="21" t="s">
        <v>22</v>
      </c>
    </row>
    <row r="17" spans="1:15" s="13" customFormat="1" ht="12">
      <c r="A17" s="5">
        <v>15</v>
      </c>
      <c r="B17" s="5" t="s">
        <v>16</v>
      </c>
      <c r="C17" s="19" t="s">
        <v>46</v>
      </c>
      <c r="D17" s="25" t="str">
        <f>TEXT("1601256S",REPT(0,8))</f>
        <v>1601256S</v>
      </c>
      <c r="E17" s="25" t="s">
        <v>47</v>
      </c>
      <c r="F17" s="5"/>
      <c r="G17" s="25" t="s">
        <v>48</v>
      </c>
      <c r="H17" s="5" t="s">
        <v>36</v>
      </c>
      <c r="I17" s="5">
        <v>1</v>
      </c>
      <c r="J17" s="28">
        <v>42541</v>
      </c>
      <c r="K17" s="5" t="s">
        <v>49</v>
      </c>
      <c r="L17" s="5">
        <v>1700</v>
      </c>
      <c r="M17" s="5">
        <v>0</v>
      </c>
      <c r="N17" s="29" t="s">
        <v>21</v>
      </c>
      <c r="O17" s="12" t="s">
        <v>22</v>
      </c>
    </row>
    <row r="18" spans="1:15" s="13" customFormat="1" ht="12">
      <c r="A18" s="21">
        <v>16</v>
      </c>
      <c r="B18" s="5" t="s">
        <v>16</v>
      </c>
      <c r="C18" s="19" t="s">
        <v>46</v>
      </c>
      <c r="D18" s="25" t="str">
        <f>TEXT("1601257S",REPT(0,8))</f>
        <v>1601257S</v>
      </c>
      <c r="E18" s="25" t="s">
        <v>47</v>
      </c>
      <c r="F18" s="5"/>
      <c r="G18" s="25" t="s">
        <v>48</v>
      </c>
      <c r="H18" s="5" t="s">
        <v>36</v>
      </c>
      <c r="I18" s="5">
        <v>1</v>
      </c>
      <c r="J18" s="28">
        <v>42541</v>
      </c>
      <c r="K18" s="5" t="s">
        <v>49</v>
      </c>
      <c r="L18" s="5">
        <v>1700</v>
      </c>
      <c r="M18" s="5">
        <v>0</v>
      </c>
      <c r="N18" s="29" t="s">
        <v>21</v>
      </c>
      <c r="O18" s="12" t="s">
        <v>22</v>
      </c>
    </row>
    <row r="19" spans="1:15" s="13" customFormat="1" ht="12">
      <c r="A19" s="21">
        <v>17</v>
      </c>
      <c r="B19" s="5" t="s">
        <v>16</v>
      </c>
      <c r="C19" s="19" t="s">
        <v>46</v>
      </c>
      <c r="D19" s="25" t="str">
        <f>TEXT("1601258S",REPT(0,8))</f>
        <v>1601258S</v>
      </c>
      <c r="E19" s="25" t="s">
        <v>47</v>
      </c>
      <c r="F19" s="5"/>
      <c r="G19" s="25" t="s">
        <v>48</v>
      </c>
      <c r="H19" s="5" t="s">
        <v>36</v>
      </c>
      <c r="I19" s="5">
        <v>1</v>
      </c>
      <c r="J19" s="28">
        <v>42541</v>
      </c>
      <c r="K19" s="5" t="s">
        <v>49</v>
      </c>
      <c r="L19" s="5">
        <v>1700</v>
      </c>
      <c r="M19" s="5">
        <v>0</v>
      </c>
      <c r="N19" s="29" t="s">
        <v>21</v>
      </c>
      <c r="O19" s="12" t="s">
        <v>22</v>
      </c>
    </row>
    <row r="20" spans="1:15" s="13" customFormat="1" ht="12">
      <c r="A20" s="21">
        <v>18</v>
      </c>
      <c r="B20" s="5" t="s">
        <v>16</v>
      </c>
      <c r="C20" s="19" t="s">
        <v>46</v>
      </c>
      <c r="D20" s="25" t="str">
        <f>TEXT("1601259S",REPT(0,8))</f>
        <v>1601259S</v>
      </c>
      <c r="E20" s="25" t="s">
        <v>47</v>
      </c>
      <c r="F20" s="5"/>
      <c r="G20" s="25" t="s">
        <v>48</v>
      </c>
      <c r="H20" s="5" t="s">
        <v>36</v>
      </c>
      <c r="I20" s="5">
        <v>1</v>
      </c>
      <c r="J20" s="28">
        <v>42541</v>
      </c>
      <c r="K20" s="5" t="s">
        <v>49</v>
      </c>
      <c r="L20" s="5">
        <v>1700</v>
      </c>
      <c r="M20" s="5">
        <v>0</v>
      </c>
      <c r="N20" s="29" t="s">
        <v>21</v>
      </c>
      <c r="O20" s="12" t="s">
        <v>22</v>
      </c>
    </row>
    <row r="21" spans="1:15" s="13" customFormat="1" ht="12">
      <c r="A21" s="21">
        <v>19</v>
      </c>
      <c r="B21" s="5" t="s">
        <v>16</v>
      </c>
      <c r="C21" s="19" t="s">
        <v>46</v>
      </c>
      <c r="D21" s="25" t="str">
        <f>TEXT("1601260S",REPT(0,8))</f>
        <v>1601260S</v>
      </c>
      <c r="E21" s="25" t="s">
        <v>47</v>
      </c>
      <c r="F21" s="5"/>
      <c r="G21" s="25" t="s">
        <v>48</v>
      </c>
      <c r="H21" s="5" t="s">
        <v>36</v>
      </c>
      <c r="I21" s="5">
        <v>1</v>
      </c>
      <c r="J21" s="28">
        <v>42541</v>
      </c>
      <c r="K21" s="5" t="s">
        <v>49</v>
      </c>
      <c r="L21" s="5">
        <v>1700</v>
      </c>
      <c r="M21" s="5">
        <v>0</v>
      </c>
      <c r="N21" s="29" t="s">
        <v>21</v>
      </c>
      <c r="O21" s="12" t="s">
        <v>22</v>
      </c>
    </row>
    <row r="22" spans="1:15" s="13" customFormat="1" ht="12">
      <c r="A22" s="21">
        <v>20</v>
      </c>
      <c r="B22" s="5" t="s">
        <v>16</v>
      </c>
      <c r="C22" s="19" t="s">
        <v>46</v>
      </c>
      <c r="D22" s="25" t="str">
        <f>TEXT("1601261S",REPT(0,8))</f>
        <v>1601261S</v>
      </c>
      <c r="E22" s="25" t="s">
        <v>47</v>
      </c>
      <c r="F22" s="5"/>
      <c r="G22" s="25" t="s">
        <v>48</v>
      </c>
      <c r="H22" s="5" t="s">
        <v>36</v>
      </c>
      <c r="I22" s="5">
        <v>1</v>
      </c>
      <c r="J22" s="28">
        <v>42541</v>
      </c>
      <c r="K22" s="5" t="s">
        <v>49</v>
      </c>
      <c r="L22" s="5">
        <v>1700</v>
      </c>
      <c r="M22" s="5">
        <v>0</v>
      </c>
      <c r="N22" s="29" t="s">
        <v>21</v>
      </c>
      <c r="O22" s="12" t="s">
        <v>22</v>
      </c>
    </row>
    <row r="23" spans="1:15" s="13" customFormat="1" ht="12">
      <c r="A23" s="21">
        <v>21</v>
      </c>
      <c r="B23" s="5" t="s">
        <v>16</v>
      </c>
      <c r="C23" s="19" t="s">
        <v>46</v>
      </c>
      <c r="D23" s="25" t="str">
        <f>TEXT("1601262S",REPT(0,8))</f>
        <v>1601262S</v>
      </c>
      <c r="E23" s="25" t="s">
        <v>47</v>
      </c>
      <c r="F23" s="5"/>
      <c r="G23" s="25" t="s">
        <v>48</v>
      </c>
      <c r="H23" s="5" t="s">
        <v>36</v>
      </c>
      <c r="I23" s="5">
        <v>1</v>
      </c>
      <c r="J23" s="28">
        <v>42541</v>
      </c>
      <c r="K23" s="5" t="s">
        <v>49</v>
      </c>
      <c r="L23" s="5">
        <v>1700</v>
      </c>
      <c r="M23" s="5">
        <v>0</v>
      </c>
      <c r="N23" s="29" t="s">
        <v>21</v>
      </c>
      <c r="O23" s="12" t="s">
        <v>22</v>
      </c>
    </row>
    <row r="24" spans="1:15" s="13" customFormat="1" ht="12">
      <c r="A24" s="21">
        <v>22</v>
      </c>
      <c r="B24" s="5" t="s">
        <v>16</v>
      </c>
      <c r="C24" s="19" t="s">
        <v>46</v>
      </c>
      <c r="D24" s="25" t="str">
        <f>TEXT("1601263S",REPT(0,8))</f>
        <v>1601263S</v>
      </c>
      <c r="E24" s="25" t="s">
        <v>47</v>
      </c>
      <c r="F24" s="5"/>
      <c r="G24" s="25" t="s">
        <v>48</v>
      </c>
      <c r="H24" s="5" t="s">
        <v>36</v>
      </c>
      <c r="I24" s="5">
        <v>1</v>
      </c>
      <c r="J24" s="28">
        <v>42541</v>
      </c>
      <c r="K24" s="5" t="s">
        <v>49</v>
      </c>
      <c r="L24" s="5">
        <v>1700</v>
      </c>
      <c r="M24" s="5">
        <v>0</v>
      </c>
      <c r="N24" s="29" t="s">
        <v>21</v>
      </c>
      <c r="O24" s="12" t="s">
        <v>22</v>
      </c>
    </row>
    <row r="25" spans="1:15" s="13" customFormat="1" ht="12">
      <c r="A25" s="21">
        <v>23</v>
      </c>
      <c r="B25" s="5" t="s">
        <v>16</v>
      </c>
      <c r="C25" s="19" t="s">
        <v>46</v>
      </c>
      <c r="D25" s="25" t="str">
        <f>TEXT("1601264S",REPT(0,8))</f>
        <v>1601264S</v>
      </c>
      <c r="E25" s="25" t="s">
        <v>47</v>
      </c>
      <c r="F25" s="5"/>
      <c r="G25" s="25" t="s">
        <v>48</v>
      </c>
      <c r="H25" s="5" t="s">
        <v>36</v>
      </c>
      <c r="I25" s="5">
        <v>1</v>
      </c>
      <c r="J25" s="28">
        <v>42541</v>
      </c>
      <c r="K25" s="5" t="s">
        <v>49</v>
      </c>
      <c r="L25" s="5">
        <v>1700</v>
      </c>
      <c r="M25" s="5">
        <v>0</v>
      </c>
      <c r="N25" s="29" t="s">
        <v>21</v>
      </c>
      <c r="O25" s="12" t="s">
        <v>22</v>
      </c>
    </row>
    <row r="26" spans="1:15" s="13" customFormat="1" ht="12">
      <c r="A26" s="21">
        <v>24</v>
      </c>
      <c r="B26" s="5" t="s">
        <v>16</v>
      </c>
      <c r="C26" s="19" t="s">
        <v>46</v>
      </c>
      <c r="D26" s="25" t="str">
        <f>TEXT("1601265S",REPT(0,8))</f>
        <v>1601265S</v>
      </c>
      <c r="E26" s="25" t="s">
        <v>47</v>
      </c>
      <c r="F26" s="5"/>
      <c r="G26" s="25" t="s">
        <v>48</v>
      </c>
      <c r="H26" s="5" t="s">
        <v>36</v>
      </c>
      <c r="I26" s="5">
        <v>1</v>
      </c>
      <c r="J26" s="28">
        <v>42541</v>
      </c>
      <c r="K26" s="5" t="s">
        <v>49</v>
      </c>
      <c r="L26" s="5">
        <v>1700</v>
      </c>
      <c r="M26" s="5">
        <v>0</v>
      </c>
      <c r="N26" s="29" t="s">
        <v>21</v>
      </c>
      <c r="O26" s="12" t="s">
        <v>22</v>
      </c>
    </row>
    <row r="27" spans="1:15" s="14" customFormat="1" ht="12">
      <c r="A27" s="21">
        <v>25</v>
      </c>
      <c r="B27" s="21" t="s">
        <v>16</v>
      </c>
      <c r="C27" s="23"/>
      <c r="D27" s="21">
        <v>11001133</v>
      </c>
      <c r="E27" s="22" t="s">
        <v>50</v>
      </c>
      <c r="F27" s="21" t="s">
        <v>51</v>
      </c>
      <c r="G27" s="22" t="s">
        <v>52</v>
      </c>
      <c r="H27" s="21"/>
      <c r="I27" s="21">
        <v>1</v>
      </c>
      <c r="J27" s="30">
        <v>40878</v>
      </c>
      <c r="K27" s="21">
        <v>11</v>
      </c>
      <c r="L27" s="21">
        <v>2680</v>
      </c>
      <c r="M27" s="21">
        <v>0</v>
      </c>
      <c r="N27" s="33" t="s">
        <v>21</v>
      </c>
      <c r="O27" s="21" t="s">
        <v>22</v>
      </c>
    </row>
    <row r="28" spans="1:15" s="13" customFormat="1" ht="12">
      <c r="A28" s="21">
        <v>26</v>
      </c>
      <c r="B28" s="5" t="s">
        <v>16</v>
      </c>
      <c r="C28" s="19">
        <v>75869</v>
      </c>
      <c r="D28" s="5">
        <v>20062469</v>
      </c>
      <c r="E28" s="20" t="s">
        <v>53</v>
      </c>
      <c r="F28" s="5"/>
      <c r="G28" s="20" t="s">
        <v>54</v>
      </c>
      <c r="H28" s="5" t="s">
        <v>19</v>
      </c>
      <c r="I28" s="5">
        <v>1</v>
      </c>
      <c r="J28" s="28">
        <v>38991</v>
      </c>
      <c r="K28" s="5">
        <v>10</v>
      </c>
      <c r="L28" s="5">
        <v>22560</v>
      </c>
      <c r="M28" s="5">
        <v>0</v>
      </c>
      <c r="N28" s="29" t="s">
        <v>21</v>
      </c>
      <c r="O28" s="12" t="s">
        <v>22</v>
      </c>
    </row>
    <row r="29" spans="1:15" s="13" customFormat="1" ht="12">
      <c r="A29" s="5">
        <v>27</v>
      </c>
      <c r="B29" s="5" t="s">
        <v>16</v>
      </c>
      <c r="C29" s="19">
        <v>75868</v>
      </c>
      <c r="D29" s="5" t="str">
        <f>TEXT("20062471",REPT(0,8))</f>
        <v>20062471</v>
      </c>
      <c r="E29" s="20" t="s">
        <v>55</v>
      </c>
      <c r="F29" s="5"/>
      <c r="G29" s="20" t="s">
        <v>56</v>
      </c>
      <c r="H29" s="5" t="s">
        <v>19</v>
      </c>
      <c r="I29" s="5">
        <v>1</v>
      </c>
      <c r="J29" s="28">
        <v>38991</v>
      </c>
      <c r="K29" s="5">
        <v>10</v>
      </c>
      <c r="L29" s="5">
        <v>8000</v>
      </c>
      <c r="M29" s="5">
        <v>0</v>
      </c>
      <c r="N29" s="29" t="s">
        <v>21</v>
      </c>
      <c r="O29" s="12" t="s">
        <v>22</v>
      </c>
    </row>
    <row r="30" spans="1:15" s="13" customFormat="1" ht="24">
      <c r="A30" s="5">
        <v>28</v>
      </c>
      <c r="B30" s="5" t="s">
        <v>16</v>
      </c>
      <c r="C30" s="19">
        <v>14001723</v>
      </c>
      <c r="D30" s="20" t="str">
        <f>TEXT("1403880S",REPT(0,8))</f>
        <v>1403880S</v>
      </c>
      <c r="E30" s="20" t="s">
        <v>57</v>
      </c>
      <c r="F30" s="20"/>
      <c r="G30" s="20" t="s">
        <v>58</v>
      </c>
      <c r="H30" s="5" t="s">
        <v>19</v>
      </c>
      <c r="I30" s="5">
        <v>1</v>
      </c>
      <c r="J30" s="28">
        <v>41925</v>
      </c>
      <c r="K30" s="5">
        <v>16</v>
      </c>
      <c r="L30" s="5">
        <v>15500</v>
      </c>
      <c r="M30" s="5">
        <v>0</v>
      </c>
      <c r="N30" s="29" t="s">
        <v>21</v>
      </c>
      <c r="O30" s="12" t="s">
        <v>22</v>
      </c>
    </row>
    <row r="31" spans="1:15" s="14" customFormat="1" ht="12">
      <c r="A31" s="21">
        <v>29</v>
      </c>
      <c r="B31" s="21" t="s">
        <v>16</v>
      </c>
      <c r="C31" s="26"/>
      <c r="D31" s="22" t="s">
        <v>59</v>
      </c>
      <c r="E31" s="22" t="s">
        <v>60</v>
      </c>
      <c r="F31" s="21"/>
      <c r="G31" s="22"/>
      <c r="H31" s="21"/>
      <c r="I31" s="21">
        <v>4</v>
      </c>
      <c r="J31" s="30">
        <v>41926</v>
      </c>
      <c r="K31" s="21">
        <v>6</v>
      </c>
      <c r="L31" s="21">
        <v>3400</v>
      </c>
      <c r="M31" s="21">
        <v>0</v>
      </c>
      <c r="N31" s="32" t="s">
        <v>21</v>
      </c>
      <c r="O31" s="21" t="s">
        <v>22</v>
      </c>
    </row>
    <row r="32" spans="1:15" s="13" customFormat="1" ht="12">
      <c r="A32" s="21">
        <v>30</v>
      </c>
      <c r="B32" s="5" t="s">
        <v>16</v>
      </c>
      <c r="C32" s="19" t="s">
        <v>61</v>
      </c>
      <c r="D32" s="5" t="s">
        <v>62</v>
      </c>
      <c r="E32" s="20" t="s">
        <v>63</v>
      </c>
      <c r="F32" s="5"/>
      <c r="G32" s="20" t="s">
        <v>64</v>
      </c>
      <c r="H32" s="5" t="s">
        <v>19</v>
      </c>
      <c r="I32" s="5">
        <v>1</v>
      </c>
      <c r="J32" s="28">
        <v>42541</v>
      </c>
      <c r="K32" s="5" t="s">
        <v>49</v>
      </c>
      <c r="L32" s="5">
        <v>102600</v>
      </c>
      <c r="M32" s="5">
        <v>0</v>
      </c>
      <c r="N32" s="29" t="s">
        <v>21</v>
      </c>
      <c r="O32" s="12" t="s">
        <v>22</v>
      </c>
    </row>
    <row r="33" spans="1:15" s="13" customFormat="1" ht="12">
      <c r="A33" s="21">
        <v>31</v>
      </c>
      <c r="B33" s="5" t="s">
        <v>16</v>
      </c>
      <c r="C33" s="19">
        <v>99358500</v>
      </c>
      <c r="D33" s="5" t="str">
        <f>TEXT("99358500",REPT(0,8))</f>
        <v>99358500</v>
      </c>
      <c r="E33" s="20" t="s">
        <v>65</v>
      </c>
      <c r="F33" s="5"/>
      <c r="G33" s="20" t="s">
        <v>66</v>
      </c>
      <c r="H33" s="5" t="s">
        <v>19</v>
      </c>
      <c r="I33" s="5">
        <v>1</v>
      </c>
      <c r="J33" s="28">
        <v>36069</v>
      </c>
      <c r="K33" s="5"/>
      <c r="L33" s="34">
        <v>1842</v>
      </c>
      <c r="M33" s="5">
        <v>0</v>
      </c>
      <c r="N33" s="29" t="s">
        <v>21</v>
      </c>
      <c r="O33" s="12" t="s">
        <v>22</v>
      </c>
    </row>
    <row r="34" spans="1:15" s="13" customFormat="1" ht="12">
      <c r="A34" s="21">
        <v>32</v>
      </c>
      <c r="B34" s="5" t="s">
        <v>16</v>
      </c>
      <c r="C34" s="19">
        <v>99358600</v>
      </c>
      <c r="D34" s="5" t="str">
        <f>TEXT("99358600",REPT(0,8))</f>
        <v>99358600</v>
      </c>
      <c r="E34" s="20" t="s">
        <v>67</v>
      </c>
      <c r="F34" s="5"/>
      <c r="G34" s="20" t="s">
        <v>66</v>
      </c>
      <c r="H34" s="5" t="s">
        <v>19</v>
      </c>
      <c r="I34" s="5">
        <v>1</v>
      </c>
      <c r="J34" s="28">
        <v>36069</v>
      </c>
      <c r="K34" s="5"/>
      <c r="L34" s="34">
        <v>11188</v>
      </c>
      <c r="M34" s="5">
        <v>0</v>
      </c>
      <c r="N34" s="29" t="s">
        <v>21</v>
      </c>
      <c r="O34" s="12" t="s">
        <v>22</v>
      </c>
    </row>
    <row r="35" spans="1:15" s="13" customFormat="1" ht="12">
      <c r="A35" s="21">
        <v>33</v>
      </c>
      <c r="B35" s="5" t="s">
        <v>16</v>
      </c>
      <c r="C35" s="19">
        <v>454678</v>
      </c>
      <c r="D35" s="5" t="str">
        <f>TEXT("20050286",REPT(0,8))</f>
        <v>20050286</v>
      </c>
      <c r="E35" s="20" t="s">
        <v>68</v>
      </c>
      <c r="F35" s="5"/>
      <c r="G35" s="20" t="s">
        <v>69</v>
      </c>
      <c r="H35" s="5" t="s">
        <v>19</v>
      </c>
      <c r="I35" s="5">
        <v>1</v>
      </c>
      <c r="J35" s="28">
        <v>38412</v>
      </c>
      <c r="K35" s="5"/>
      <c r="L35" s="5">
        <v>850</v>
      </c>
      <c r="M35" s="5">
        <v>0</v>
      </c>
      <c r="N35" s="29" t="s">
        <v>21</v>
      </c>
      <c r="O35" s="12" t="s">
        <v>22</v>
      </c>
    </row>
    <row r="36" spans="1:15" s="13" customFormat="1" ht="12">
      <c r="A36" s="21">
        <v>34</v>
      </c>
      <c r="B36" s="5" t="s">
        <v>16</v>
      </c>
      <c r="C36" s="19">
        <v>634973</v>
      </c>
      <c r="D36" s="5" t="str">
        <f>TEXT("20050212",REPT(0,8))</f>
        <v>20050212</v>
      </c>
      <c r="E36" s="20" t="s">
        <v>70</v>
      </c>
      <c r="F36" s="5"/>
      <c r="G36" s="20" t="s">
        <v>71</v>
      </c>
      <c r="H36" s="5" t="s">
        <v>19</v>
      </c>
      <c r="I36" s="5">
        <v>1</v>
      </c>
      <c r="J36" s="28">
        <v>38504</v>
      </c>
      <c r="K36" s="5"/>
      <c r="L36" s="34">
        <v>1800</v>
      </c>
      <c r="M36" s="5">
        <v>0</v>
      </c>
      <c r="N36" s="29" t="s">
        <v>21</v>
      </c>
      <c r="O36" s="12" t="s">
        <v>22</v>
      </c>
    </row>
    <row r="37" spans="1:15" s="13" customFormat="1" ht="12">
      <c r="A37" s="21">
        <v>35</v>
      </c>
      <c r="B37" s="5" t="s">
        <v>16</v>
      </c>
      <c r="C37" s="19">
        <v>634973</v>
      </c>
      <c r="D37" s="5" t="str">
        <f>TEXT("20050213",REPT(0,8))</f>
        <v>20050213</v>
      </c>
      <c r="E37" s="20" t="s">
        <v>70</v>
      </c>
      <c r="F37" s="5"/>
      <c r="G37" s="20" t="s">
        <v>71</v>
      </c>
      <c r="H37" s="5" t="s">
        <v>19</v>
      </c>
      <c r="I37" s="5">
        <v>1</v>
      </c>
      <c r="J37" s="28">
        <v>38504</v>
      </c>
      <c r="K37" s="5"/>
      <c r="L37" s="34">
        <v>1800</v>
      </c>
      <c r="M37" s="5">
        <v>0</v>
      </c>
      <c r="N37" s="29" t="s">
        <v>21</v>
      </c>
      <c r="O37" s="12" t="s">
        <v>22</v>
      </c>
    </row>
    <row r="38" spans="1:15" s="13" customFormat="1" ht="12">
      <c r="A38" s="21">
        <v>36</v>
      </c>
      <c r="B38" s="5" t="s">
        <v>16</v>
      </c>
      <c r="C38" s="19">
        <v>13187</v>
      </c>
      <c r="D38" s="5" t="str">
        <f>TEXT("20050214",REPT(0,8))</f>
        <v>20050214</v>
      </c>
      <c r="E38" s="20" t="s">
        <v>70</v>
      </c>
      <c r="F38" s="5"/>
      <c r="G38" s="20" t="s">
        <v>71</v>
      </c>
      <c r="H38" s="5" t="s">
        <v>19</v>
      </c>
      <c r="I38" s="5">
        <v>1</v>
      </c>
      <c r="J38" s="28">
        <v>38504</v>
      </c>
      <c r="K38" s="5"/>
      <c r="L38" s="34">
        <v>1430</v>
      </c>
      <c r="M38" s="5">
        <v>0</v>
      </c>
      <c r="N38" s="29" t="s">
        <v>21</v>
      </c>
      <c r="O38" s="12" t="s">
        <v>22</v>
      </c>
    </row>
    <row r="39" spans="1:15" s="13" customFormat="1" ht="12">
      <c r="A39" s="21">
        <v>37</v>
      </c>
      <c r="B39" s="5" t="s">
        <v>16</v>
      </c>
      <c r="C39" s="19">
        <v>13187</v>
      </c>
      <c r="D39" s="5" t="str">
        <f>TEXT("20050215",REPT(0,8))</f>
        <v>20050215</v>
      </c>
      <c r="E39" s="20" t="s">
        <v>70</v>
      </c>
      <c r="F39" s="5"/>
      <c r="G39" s="20" t="s">
        <v>71</v>
      </c>
      <c r="H39" s="5" t="s">
        <v>19</v>
      </c>
      <c r="I39" s="5">
        <v>1</v>
      </c>
      <c r="J39" s="28">
        <v>38504</v>
      </c>
      <c r="K39" s="5"/>
      <c r="L39" s="34">
        <v>1430</v>
      </c>
      <c r="M39" s="5">
        <v>0</v>
      </c>
      <c r="N39" s="29" t="s">
        <v>21</v>
      </c>
      <c r="O39" s="12" t="s">
        <v>22</v>
      </c>
    </row>
    <row r="40" spans="1:15" s="13" customFormat="1" ht="12">
      <c r="A40" s="21">
        <v>38</v>
      </c>
      <c r="B40" s="5" t="s">
        <v>16</v>
      </c>
      <c r="C40" s="19">
        <v>103187</v>
      </c>
      <c r="D40" s="5" t="str">
        <f>TEXT("20050333",REPT(0,8))</f>
        <v>20050333</v>
      </c>
      <c r="E40" s="20" t="s">
        <v>70</v>
      </c>
      <c r="F40" s="5"/>
      <c r="G40" s="20" t="s">
        <v>72</v>
      </c>
      <c r="H40" s="5" t="s">
        <v>19</v>
      </c>
      <c r="I40" s="5">
        <v>1</v>
      </c>
      <c r="J40" s="28">
        <v>38596</v>
      </c>
      <c r="K40" s="5"/>
      <c r="L40" s="34">
        <v>6150</v>
      </c>
      <c r="M40" s="5">
        <v>0</v>
      </c>
      <c r="N40" s="29" t="s">
        <v>21</v>
      </c>
      <c r="O40" s="12" t="s">
        <v>22</v>
      </c>
    </row>
    <row r="41" spans="1:15" s="13" customFormat="1" ht="12">
      <c r="A41" s="21">
        <v>39</v>
      </c>
      <c r="B41" s="5" t="s">
        <v>16</v>
      </c>
      <c r="C41" s="19">
        <v>308957</v>
      </c>
      <c r="D41" s="5" t="str">
        <f>TEXT("20051106",REPT(0,8))</f>
        <v>20051106</v>
      </c>
      <c r="E41" s="20" t="s">
        <v>73</v>
      </c>
      <c r="F41" s="5"/>
      <c r="G41" s="20" t="s">
        <v>74</v>
      </c>
      <c r="H41" s="5"/>
      <c r="I41" s="5">
        <v>1</v>
      </c>
      <c r="J41" s="28">
        <v>38626</v>
      </c>
      <c r="K41" s="5"/>
      <c r="L41" s="34">
        <v>2080</v>
      </c>
      <c r="M41" s="5">
        <v>0</v>
      </c>
      <c r="N41" s="29" t="s">
        <v>21</v>
      </c>
      <c r="O41" s="12" t="s">
        <v>22</v>
      </c>
    </row>
    <row r="42" spans="1:15" s="13" customFormat="1" ht="12">
      <c r="A42" s="5">
        <v>40</v>
      </c>
      <c r="B42" s="5" t="s">
        <v>16</v>
      </c>
      <c r="C42" s="19">
        <v>567281</v>
      </c>
      <c r="D42" s="5" t="str">
        <f>TEXT("20051726",REPT(0,8))</f>
        <v>20051726</v>
      </c>
      <c r="E42" s="20" t="s">
        <v>70</v>
      </c>
      <c r="F42" s="5"/>
      <c r="G42" s="20" t="s">
        <v>75</v>
      </c>
      <c r="H42" s="5" t="s">
        <v>19</v>
      </c>
      <c r="I42" s="5">
        <v>1</v>
      </c>
      <c r="J42" s="28">
        <v>38657</v>
      </c>
      <c r="K42" s="5"/>
      <c r="L42" s="34">
        <v>6800</v>
      </c>
      <c r="M42" s="5">
        <v>0</v>
      </c>
      <c r="N42" s="29" t="s">
        <v>21</v>
      </c>
      <c r="O42" s="12" t="s">
        <v>22</v>
      </c>
    </row>
    <row r="43" spans="1:15" s="13" customFormat="1" ht="12">
      <c r="A43" s="5">
        <v>41</v>
      </c>
      <c r="B43" s="5" t="s">
        <v>16</v>
      </c>
      <c r="C43" s="19">
        <v>567281</v>
      </c>
      <c r="D43" s="5" t="str">
        <f>TEXT("20051727",REPT(0,8))</f>
        <v>20051727</v>
      </c>
      <c r="E43" s="20" t="s">
        <v>70</v>
      </c>
      <c r="F43" s="5"/>
      <c r="G43" s="20" t="s">
        <v>75</v>
      </c>
      <c r="H43" s="5" t="s">
        <v>19</v>
      </c>
      <c r="I43" s="5">
        <v>1</v>
      </c>
      <c r="J43" s="28">
        <v>38657</v>
      </c>
      <c r="K43" s="5"/>
      <c r="L43" s="34">
        <v>6800</v>
      </c>
      <c r="M43" s="5">
        <v>0</v>
      </c>
      <c r="N43" s="29" t="s">
        <v>21</v>
      </c>
      <c r="O43" s="12" t="s">
        <v>22</v>
      </c>
    </row>
    <row r="44" spans="1:15" s="13" customFormat="1" ht="12">
      <c r="A44" s="21">
        <v>42</v>
      </c>
      <c r="B44" s="5" t="s">
        <v>16</v>
      </c>
      <c r="C44" s="19">
        <v>583093</v>
      </c>
      <c r="D44" s="5" t="str">
        <f>TEXT("20060757",REPT(0,8))</f>
        <v>20060757</v>
      </c>
      <c r="E44" s="20" t="s">
        <v>76</v>
      </c>
      <c r="F44" s="5"/>
      <c r="G44" s="20" t="s">
        <v>77</v>
      </c>
      <c r="H44" s="5" t="s">
        <v>19</v>
      </c>
      <c r="I44" s="5">
        <v>1</v>
      </c>
      <c r="J44" s="28">
        <v>38749</v>
      </c>
      <c r="K44" s="5"/>
      <c r="L44" s="5">
        <v>800</v>
      </c>
      <c r="M44" s="5">
        <v>0</v>
      </c>
      <c r="N44" s="29" t="s">
        <v>21</v>
      </c>
      <c r="O44" s="12" t="s">
        <v>22</v>
      </c>
    </row>
    <row r="45" spans="1:15" s="13" customFormat="1" ht="12">
      <c r="A45" s="21">
        <v>43</v>
      </c>
      <c r="B45" s="5" t="s">
        <v>16</v>
      </c>
      <c r="C45" s="19">
        <v>583093</v>
      </c>
      <c r="D45" s="5" t="str">
        <f>TEXT("20060758",REPT(0,8))</f>
        <v>20060758</v>
      </c>
      <c r="E45" s="20" t="s">
        <v>76</v>
      </c>
      <c r="F45" s="5"/>
      <c r="G45" s="20" t="s">
        <v>77</v>
      </c>
      <c r="H45" s="5" t="s">
        <v>19</v>
      </c>
      <c r="I45" s="5">
        <v>1</v>
      </c>
      <c r="J45" s="28">
        <v>38749</v>
      </c>
      <c r="K45" s="5"/>
      <c r="L45" s="5">
        <v>800</v>
      </c>
      <c r="M45" s="5">
        <v>0</v>
      </c>
      <c r="N45" s="29" t="s">
        <v>21</v>
      </c>
      <c r="O45" s="12" t="s">
        <v>22</v>
      </c>
    </row>
    <row r="46" spans="1:15" s="13" customFormat="1" ht="12">
      <c r="A46" s="21">
        <v>44</v>
      </c>
      <c r="B46" s="5" t="s">
        <v>16</v>
      </c>
      <c r="C46" s="19">
        <v>2938108</v>
      </c>
      <c r="D46" s="5" t="str">
        <f>TEXT("20060002",REPT(0,8))</f>
        <v>20060002</v>
      </c>
      <c r="E46" s="20" t="s">
        <v>78</v>
      </c>
      <c r="F46" s="5"/>
      <c r="G46" s="20" t="s">
        <v>79</v>
      </c>
      <c r="H46" s="5" t="s">
        <v>19</v>
      </c>
      <c r="I46" s="5">
        <v>1</v>
      </c>
      <c r="J46" s="28">
        <v>38961</v>
      </c>
      <c r="K46" s="5"/>
      <c r="L46" s="5">
        <v>980</v>
      </c>
      <c r="M46" s="5">
        <v>0</v>
      </c>
      <c r="N46" s="29" t="s">
        <v>21</v>
      </c>
      <c r="O46" s="12" t="s">
        <v>22</v>
      </c>
    </row>
    <row r="47" spans="1:15" s="13" customFormat="1" ht="12">
      <c r="A47" s="21">
        <v>45</v>
      </c>
      <c r="B47" s="5" t="s">
        <v>16</v>
      </c>
      <c r="C47" s="19">
        <v>62196</v>
      </c>
      <c r="D47" s="5" t="str">
        <f>TEXT("20061722",REPT(0,8))</f>
        <v>20061722</v>
      </c>
      <c r="E47" s="20" t="s">
        <v>80</v>
      </c>
      <c r="F47" s="5"/>
      <c r="G47" s="20" t="s">
        <v>81</v>
      </c>
      <c r="H47" s="5" t="s">
        <v>19</v>
      </c>
      <c r="I47" s="5">
        <v>1</v>
      </c>
      <c r="J47" s="28">
        <v>38961</v>
      </c>
      <c r="K47" s="5"/>
      <c r="L47" s="34">
        <v>1460</v>
      </c>
      <c r="M47" s="5">
        <v>0</v>
      </c>
      <c r="N47" s="29" t="s">
        <v>21</v>
      </c>
      <c r="O47" s="12" t="s">
        <v>22</v>
      </c>
    </row>
    <row r="48" spans="1:15" s="13" customFormat="1" ht="12">
      <c r="A48" s="21">
        <v>46</v>
      </c>
      <c r="B48" s="5" t="s">
        <v>16</v>
      </c>
      <c r="C48" s="19">
        <v>875682</v>
      </c>
      <c r="D48" s="5" t="str">
        <f>TEXT("20061207",REPT(0,8))</f>
        <v>20061207</v>
      </c>
      <c r="E48" s="20" t="s">
        <v>78</v>
      </c>
      <c r="F48" s="5"/>
      <c r="G48" s="20" t="s">
        <v>82</v>
      </c>
      <c r="H48" s="5" t="s">
        <v>19</v>
      </c>
      <c r="I48" s="5">
        <v>1</v>
      </c>
      <c r="J48" s="28">
        <v>38961</v>
      </c>
      <c r="K48" s="5"/>
      <c r="L48" s="34">
        <v>1480</v>
      </c>
      <c r="M48" s="5">
        <v>0</v>
      </c>
      <c r="N48" s="29" t="s">
        <v>21</v>
      </c>
      <c r="O48" s="12" t="s">
        <v>22</v>
      </c>
    </row>
    <row r="49" spans="1:15" s="13" customFormat="1" ht="12">
      <c r="A49" s="21">
        <v>47</v>
      </c>
      <c r="B49" s="5" t="s">
        <v>16</v>
      </c>
      <c r="C49" s="19">
        <v>75869</v>
      </c>
      <c r="D49" s="5" t="str">
        <f>TEXT("20062472",REPT(0,8))</f>
        <v>20062472</v>
      </c>
      <c r="E49" s="20" t="s">
        <v>83</v>
      </c>
      <c r="F49" s="5"/>
      <c r="G49" s="20" t="s">
        <v>84</v>
      </c>
      <c r="H49" s="5" t="s">
        <v>19</v>
      </c>
      <c r="I49" s="5">
        <v>1</v>
      </c>
      <c r="J49" s="28">
        <v>38991</v>
      </c>
      <c r="K49" s="5"/>
      <c r="L49" s="34">
        <v>21333</v>
      </c>
      <c r="M49" s="5">
        <v>0</v>
      </c>
      <c r="N49" s="29" t="s">
        <v>21</v>
      </c>
      <c r="O49" s="12" t="s">
        <v>22</v>
      </c>
    </row>
    <row r="50" spans="1:15" s="13" customFormat="1" ht="12">
      <c r="A50" s="21">
        <v>48</v>
      </c>
      <c r="B50" s="5" t="s">
        <v>16</v>
      </c>
      <c r="C50" s="19">
        <v>688125</v>
      </c>
      <c r="D50" s="5" t="str">
        <f>TEXT("20072487",REPT(0,8))</f>
        <v>20072487</v>
      </c>
      <c r="E50" s="20" t="s">
        <v>85</v>
      </c>
      <c r="F50" s="5"/>
      <c r="G50" s="20" t="s">
        <v>86</v>
      </c>
      <c r="H50" s="5" t="s">
        <v>19</v>
      </c>
      <c r="I50" s="5">
        <v>1</v>
      </c>
      <c r="J50" s="28">
        <v>39173</v>
      </c>
      <c r="K50" s="5"/>
      <c r="L50" s="34">
        <v>1650</v>
      </c>
      <c r="M50" s="5">
        <v>0</v>
      </c>
      <c r="N50" s="29" t="s">
        <v>21</v>
      </c>
      <c r="O50" s="12" t="s">
        <v>22</v>
      </c>
    </row>
    <row r="51" spans="1:15" s="13" customFormat="1" ht="12">
      <c r="A51" s="21">
        <v>49</v>
      </c>
      <c r="B51" s="5" t="s">
        <v>16</v>
      </c>
      <c r="C51" s="19">
        <v>46174</v>
      </c>
      <c r="D51" s="5" t="str">
        <f>TEXT("20070082",REPT(0,8))</f>
        <v>20070082</v>
      </c>
      <c r="E51" s="20" t="s">
        <v>83</v>
      </c>
      <c r="F51" s="5"/>
      <c r="G51" s="20" t="s">
        <v>87</v>
      </c>
      <c r="H51" s="5" t="s">
        <v>19</v>
      </c>
      <c r="I51" s="5">
        <v>1</v>
      </c>
      <c r="J51" s="28">
        <v>39234</v>
      </c>
      <c r="K51" s="5"/>
      <c r="L51" s="34">
        <v>13500</v>
      </c>
      <c r="M51" s="5">
        <v>0</v>
      </c>
      <c r="N51" s="29" t="s">
        <v>21</v>
      </c>
      <c r="O51" s="12" t="s">
        <v>22</v>
      </c>
    </row>
    <row r="52" spans="1:15" s="13" customFormat="1" ht="12">
      <c r="A52" s="21">
        <v>50</v>
      </c>
      <c r="B52" s="5" t="s">
        <v>16</v>
      </c>
      <c r="C52" s="19">
        <v>46174</v>
      </c>
      <c r="D52" s="5" t="str">
        <f>TEXT("20070083",REPT(0,8))</f>
        <v>20070083</v>
      </c>
      <c r="E52" s="20" t="s">
        <v>83</v>
      </c>
      <c r="F52" s="5"/>
      <c r="G52" s="20" t="s">
        <v>88</v>
      </c>
      <c r="H52" s="5" t="s">
        <v>19</v>
      </c>
      <c r="I52" s="5">
        <v>1</v>
      </c>
      <c r="J52" s="28">
        <v>39234</v>
      </c>
      <c r="K52" s="5"/>
      <c r="L52" s="34">
        <v>20000</v>
      </c>
      <c r="M52" s="5">
        <v>0</v>
      </c>
      <c r="N52" s="29" t="s">
        <v>21</v>
      </c>
      <c r="O52" s="12" t="s">
        <v>22</v>
      </c>
    </row>
    <row r="53" spans="1:15" s="13" customFormat="1" ht="12">
      <c r="A53" s="21">
        <v>51</v>
      </c>
      <c r="B53" s="5" t="s">
        <v>16</v>
      </c>
      <c r="C53" s="19">
        <v>46173</v>
      </c>
      <c r="D53" s="5" t="str">
        <f>TEXT("20070079",REPT(0,8))</f>
        <v>20070079</v>
      </c>
      <c r="E53" s="20" t="s">
        <v>89</v>
      </c>
      <c r="F53" s="5"/>
      <c r="G53" s="20" t="s">
        <v>90</v>
      </c>
      <c r="H53" s="5" t="s">
        <v>19</v>
      </c>
      <c r="I53" s="5">
        <v>1</v>
      </c>
      <c r="J53" s="28">
        <v>39234</v>
      </c>
      <c r="K53" s="5"/>
      <c r="L53" s="34">
        <v>5400</v>
      </c>
      <c r="M53" s="5">
        <v>0</v>
      </c>
      <c r="N53" s="29" t="s">
        <v>21</v>
      </c>
      <c r="O53" s="12" t="s">
        <v>22</v>
      </c>
    </row>
    <row r="54" spans="1:15" s="13" customFormat="1" ht="12">
      <c r="A54" s="21">
        <v>52</v>
      </c>
      <c r="B54" s="5" t="s">
        <v>16</v>
      </c>
      <c r="C54" s="19">
        <v>46173</v>
      </c>
      <c r="D54" s="5" t="str">
        <f>TEXT("20070080",REPT(0,8))</f>
        <v>20070080</v>
      </c>
      <c r="E54" s="20" t="s">
        <v>89</v>
      </c>
      <c r="F54" s="5"/>
      <c r="G54" s="20" t="s">
        <v>90</v>
      </c>
      <c r="H54" s="5" t="s">
        <v>19</v>
      </c>
      <c r="I54" s="5">
        <v>1</v>
      </c>
      <c r="J54" s="28">
        <v>39234</v>
      </c>
      <c r="K54" s="5"/>
      <c r="L54" s="34">
        <v>5400</v>
      </c>
      <c r="M54" s="5">
        <v>0</v>
      </c>
      <c r="N54" s="29" t="s">
        <v>21</v>
      </c>
      <c r="O54" s="12" t="s">
        <v>22</v>
      </c>
    </row>
    <row r="55" spans="1:15" s="13" customFormat="1" ht="12">
      <c r="A55" s="5">
        <v>53</v>
      </c>
      <c r="B55" s="5" t="s">
        <v>16</v>
      </c>
      <c r="C55" s="19">
        <v>574255</v>
      </c>
      <c r="D55" s="5" t="str">
        <f>TEXT("20073140",REPT(0,8))</f>
        <v>20073140</v>
      </c>
      <c r="E55" s="20" t="s">
        <v>91</v>
      </c>
      <c r="F55" s="5"/>
      <c r="G55" s="20" t="s">
        <v>92</v>
      </c>
      <c r="H55" s="5" t="s">
        <v>19</v>
      </c>
      <c r="I55" s="5">
        <v>1</v>
      </c>
      <c r="J55" s="28">
        <v>39387</v>
      </c>
      <c r="K55" s="5"/>
      <c r="L55" s="34">
        <v>3500</v>
      </c>
      <c r="M55" s="5">
        <v>0</v>
      </c>
      <c r="N55" s="29" t="s">
        <v>21</v>
      </c>
      <c r="O55" s="12" t="s">
        <v>22</v>
      </c>
    </row>
    <row r="56" spans="1:15" s="13" customFormat="1" ht="12">
      <c r="A56" s="5">
        <v>54</v>
      </c>
      <c r="B56" s="5" t="s">
        <v>16</v>
      </c>
      <c r="C56" s="19">
        <v>621339</v>
      </c>
      <c r="D56" s="5" t="str">
        <f>TEXT("20073361",REPT(0,8))</f>
        <v>20073361</v>
      </c>
      <c r="E56" s="20" t="s">
        <v>70</v>
      </c>
      <c r="F56" s="5"/>
      <c r="G56" s="20" t="s">
        <v>93</v>
      </c>
      <c r="H56" s="5" t="s">
        <v>19</v>
      </c>
      <c r="I56" s="5">
        <v>1</v>
      </c>
      <c r="J56" s="28">
        <v>39387</v>
      </c>
      <c r="K56" s="5"/>
      <c r="L56" s="34">
        <v>2000</v>
      </c>
      <c r="M56" s="5">
        <v>0</v>
      </c>
      <c r="N56" s="29" t="s">
        <v>21</v>
      </c>
      <c r="O56" s="12" t="s">
        <v>22</v>
      </c>
    </row>
    <row r="57" spans="1:15" s="13" customFormat="1" ht="12">
      <c r="A57" s="21">
        <v>55</v>
      </c>
      <c r="B57" s="5" t="s">
        <v>16</v>
      </c>
      <c r="C57" s="19">
        <v>621339</v>
      </c>
      <c r="D57" s="5" t="str">
        <f>TEXT("20073362",REPT(0,8))</f>
        <v>20073362</v>
      </c>
      <c r="E57" s="20" t="s">
        <v>70</v>
      </c>
      <c r="F57" s="5"/>
      <c r="G57" s="20" t="s">
        <v>93</v>
      </c>
      <c r="H57" s="5" t="s">
        <v>19</v>
      </c>
      <c r="I57" s="5">
        <v>1</v>
      </c>
      <c r="J57" s="28">
        <v>39387</v>
      </c>
      <c r="K57" s="5"/>
      <c r="L57" s="34">
        <v>2000</v>
      </c>
      <c r="M57" s="5">
        <v>0</v>
      </c>
      <c r="N57" s="29" t="s">
        <v>21</v>
      </c>
      <c r="O57" s="12" t="s">
        <v>22</v>
      </c>
    </row>
    <row r="58" spans="1:15" s="13" customFormat="1" ht="12">
      <c r="A58" s="21">
        <v>56</v>
      </c>
      <c r="B58" s="5" t="s">
        <v>16</v>
      </c>
      <c r="C58" s="19">
        <v>162158</v>
      </c>
      <c r="D58" s="5" t="str">
        <f>TEXT("20073370",REPT(0,8))</f>
        <v>20073370</v>
      </c>
      <c r="E58" s="20" t="s">
        <v>94</v>
      </c>
      <c r="F58" s="5"/>
      <c r="G58" s="20" t="s">
        <v>95</v>
      </c>
      <c r="H58" s="5" t="s">
        <v>19</v>
      </c>
      <c r="I58" s="5">
        <v>1</v>
      </c>
      <c r="J58" s="28">
        <v>39387</v>
      </c>
      <c r="K58" s="5"/>
      <c r="L58" s="34">
        <v>12720</v>
      </c>
      <c r="M58" s="5">
        <v>0</v>
      </c>
      <c r="N58" s="29" t="s">
        <v>21</v>
      </c>
      <c r="O58" s="12" t="s">
        <v>22</v>
      </c>
    </row>
    <row r="59" spans="1:15" s="13" customFormat="1" ht="12">
      <c r="A59" s="21">
        <v>57</v>
      </c>
      <c r="B59" s="5" t="s">
        <v>16</v>
      </c>
      <c r="C59" s="19">
        <v>650765</v>
      </c>
      <c r="D59" s="5" t="str">
        <f>TEXT("20073349",REPT(0,8))</f>
        <v>20073349</v>
      </c>
      <c r="E59" s="20" t="s">
        <v>96</v>
      </c>
      <c r="F59" s="5"/>
      <c r="G59" s="20" t="s">
        <v>97</v>
      </c>
      <c r="H59" s="5" t="s">
        <v>19</v>
      </c>
      <c r="I59" s="5">
        <v>1</v>
      </c>
      <c r="J59" s="28">
        <v>39417</v>
      </c>
      <c r="K59" s="5"/>
      <c r="L59" s="34">
        <v>1800</v>
      </c>
      <c r="M59" s="5">
        <v>0</v>
      </c>
      <c r="N59" s="29" t="s">
        <v>21</v>
      </c>
      <c r="O59" s="12" t="s">
        <v>22</v>
      </c>
    </row>
    <row r="60" spans="1:15" s="13" customFormat="1" ht="12">
      <c r="A60" s="21">
        <v>58</v>
      </c>
      <c r="B60" s="5" t="s">
        <v>16</v>
      </c>
      <c r="C60" s="19">
        <v>650765</v>
      </c>
      <c r="D60" s="5" t="str">
        <f>TEXT("20073350",REPT(0,8))</f>
        <v>20073350</v>
      </c>
      <c r="E60" s="20" t="s">
        <v>96</v>
      </c>
      <c r="F60" s="5"/>
      <c r="G60" s="20" t="s">
        <v>97</v>
      </c>
      <c r="H60" s="5" t="s">
        <v>19</v>
      </c>
      <c r="I60" s="5">
        <v>1</v>
      </c>
      <c r="J60" s="28">
        <v>39417</v>
      </c>
      <c r="K60" s="5"/>
      <c r="L60" s="34">
        <v>1800</v>
      </c>
      <c r="M60" s="5">
        <v>0</v>
      </c>
      <c r="N60" s="29" t="s">
        <v>21</v>
      </c>
      <c r="O60" s="12" t="s">
        <v>22</v>
      </c>
    </row>
    <row r="61" spans="1:15" s="13" customFormat="1" ht="12">
      <c r="A61" s="21">
        <v>59</v>
      </c>
      <c r="B61" s="5" t="s">
        <v>16</v>
      </c>
      <c r="C61" s="19">
        <v>20080294</v>
      </c>
      <c r="D61" s="5" t="str">
        <f>TEXT("20080294",REPT(0,8))</f>
        <v>20080294</v>
      </c>
      <c r="E61" s="20" t="s">
        <v>83</v>
      </c>
      <c r="F61" s="5"/>
      <c r="G61" s="20" t="s">
        <v>98</v>
      </c>
      <c r="H61" s="5" t="s">
        <v>19</v>
      </c>
      <c r="I61" s="5">
        <v>1</v>
      </c>
      <c r="J61" s="28">
        <v>39692</v>
      </c>
      <c r="K61" s="5"/>
      <c r="L61" s="34">
        <v>10500</v>
      </c>
      <c r="M61" s="5">
        <v>0</v>
      </c>
      <c r="N61" s="29" t="s">
        <v>21</v>
      </c>
      <c r="O61" s="12" t="s">
        <v>22</v>
      </c>
    </row>
    <row r="62" spans="1:15" s="13" customFormat="1" ht="12">
      <c r="A62" s="21">
        <v>60</v>
      </c>
      <c r="B62" s="5" t="s">
        <v>16</v>
      </c>
      <c r="C62" s="19">
        <v>20080295</v>
      </c>
      <c r="D62" s="5" t="str">
        <f>TEXT("20080295",REPT(0,8))</f>
        <v>20080295</v>
      </c>
      <c r="E62" s="20" t="s">
        <v>83</v>
      </c>
      <c r="F62" s="5"/>
      <c r="G62" s="20" t="s">
        <v>98</v>
      </c>
      <c r="H62" s="5" t="s">
        <v>19</v>
      </c>
      <c r="I62" s="5">
        <v>1</v>
      </c>
      <c r="J62" s="28">
        <v>39692</v>
      </c>
      <c r="K62" s="5"/>
      <c r="L62" s="34">
        <v>10500</v>
      </c>
      <c r="M62" s="5">
        <v>0</v>
      </c>
      <c r="N62" s="29" t="s">
        <v>21</v>
      </c>
      <c r="O62" s="12" t="s">
        <v>22</v>
      </c>
    </row>
    <row r="63" spans="1:15" s="13" customFormat="1" ht="24">
      <c r="A63" s="21">
        <v>61</v>
      </c>
      <c r="B63" s="5" t="s">
        <v>16</v>
      </c>
      <c r="C63" s="19">
        <v>20081791</v>
      </c>
      <c r="D63" s="5" t="str">
        <f>TEXT("20081791",REPT(0,8))</f>
        <v>20081791</v>
      </c>
      <c r="E63" s="20" t="s">
        <v>99</v>
      </c>
      <c r="F63" s="5"/>
      <c r="G63" s="20" t="s">
        <v>100</v>
      </c>
      <c r="H63" s="5" t="s">
        <v>19</v>
      </c>
      <c r="I63" s="5">
        <v>1</v>
      </c>
      <c r="J63" s="28">
        <v>39722</v>
      </c>
      <c r="K63" s="5"/>
      <c r="L63" s="34">
        <v>1750</v>
      </c>
      <c r="M63" s="5">
        <v>0</v>
      </c>
      <c r="N63" s="29" t="s">
        <v>21</v>
      </c>
      <c r="O63" s="12" t="s">
        <v>22</v>
      </c>
    </row>
    <row r="64" spans="1:15" s="13" customFormat="1" ht="12">
      <c r="A64" s="21">
        <v>62</v>
      </c>
      <c r="B64" s="5" t="s">
        <v>16</v>
      </c>
      <c r="C64" s="19">
        <v>20081792</v>
      </c>
      <c r="D64" s="5" t="str">
        <f>TEXT("20081792",REPT(0,8))</f>
        <v>20081792</v>
      </c>
      <c r="E64" s="20" t="s">
        <v>101</v>
      </c>
      <c r="F64" s="5"/>
      <c r="G64" s="20" t="s">
        <v>100</v>
      </c>
      <c r="H64" s="5" t="s">
        <v>19</v>
      </c>
      <c r="I64" s="5">
        <v>1</v>
      </c>
      <c r="J64" s="28">
        <v>39722</v>
      </c>
      <c r="K64" s="5"/>
      <c r="L64" s="34">
        <v>1750</v>
      </c>
      <c r="M64" s="5">
        <v>0</v>
      </c>
      <c r="N64" s="29" t="s">
        <v>21</v>
      </c>
      <c r="O64" s="12" t="s">
        <v>22</v>
      </c>
    </row>
    <row r="65" spans="1:15" s="13" customFormat="1" ht="12">
      <c r="A65" s="21">
        <v>63</v>
      </c>
      <c r="B65" s="5" t="s">
        <v>16</v>
      </c>
      <c r="C65" s="19">
        <v>20092049</v>
      </c>
      <c r="D65" s="5" t="str">
        <f>TEXT("20092049",REPT(0,8))</f>
        <v>20092049</v>
      </c>
      <c r="E65" s="20" t="s">
        <v>102</v>
      </c>
      <c r="F65" s="5"/>
      <c r="G65" s="20" t="s">
        <v>103</v>
      </c>
      <c r="H65" s="5" t="s">
        <v>19</v>
      </c>
      <c r="I65" s="5">
        <v>1</v>
      </c>
      <c r="J65" s="28">
        <v>40118</v>
      </c>
      <c r="K65" s="5"/>
      <c r="L65" s="34">
        <v>2600</v>
      </c>
      <c r="M65" s="5">
        <v>0</v>
      </c>
      <c r="N65" s="29" t="s">
        <v>21</v>
      </c>
      <c r="O65" s="12" t="s">
        <v>22</v>
      </c>
    </row>
    <row r="66" spans="1:15" s="13" customFormat="1" ht="12">
      <c r="A66" s="21">
        <v>64</v>
      </c>
      <c r="B66" s="5" t="s">
        <v>16</v>
      </c>
      <c r="C66" s="19">
        <v>20092346</v>
      </c>
      <c r="D66" s="5" t="str">
        <f>TEXT("20092346",REPT(0,8))</f>
        <v>20092346</v>
      </c>
      <c r="E66" s="20" t="s">
        <v>104</v>
      </c>
      <c r="F66" s="5"/>
      <c r="G66" s="20" t="s">
        <v>105</v>
      </c>
      <c r="H66" s="5" t="s">
        <v>19</v>
      </c>
      <c r="I66" s="5">
        <v>1</v>
      </c>
      <c r="J66" s="28">
        <v>40148</v>
      </c>
      <c r="K66" s="5"/>
      <c r="L66" s="34">
        <v>10000</v>
      </c>
      <c r="M66" s="5">
        <v>0</v>
      </c>
      <c r="N66" s="29" t="s">
        <v>21</v>
      </c>
      <c r="O66" s="12" t="s">
        <v>22</v>
      </c>
    </row>
    <row r="67" spans="1:15" s="13" customFormat="1" ht="12">
      <c r="A67" s="21">
        <v>65</v>
      </c>
      <c r="B67" s="5" t="s">
        <v>16</v>
      </c>
      <c r="C67" s="19">
        <v>20100406</v>
      </c>
      <c r="D67" s="5" t="str">
        <f>TEXT("20100406",REPT(0,8))</f>
        <v>20100406</v>
      </c>
      <c r="E67" s="20" t="s">
        <v>106</v>
      </c>
      <c r="F67" s="5"/>
      <c r="G67" s="20" t="s">
        <v>107</v>
      </c>
      <c r="H67" s="5" t="s">
        <v>19</v>
      </c>
      <c r="I67" s="5">
        <v>1</v>
      </c>
      <c r="J67" s="28">
        <v>40330</v>
      </c>
      <c r="K67" s="5"/>
      <c r="L67" s="34">
        <v>1680</v>
      </c>
      <c r="M67" s="5">
        <v>0</v>
      </c>
      <c r="N67" s="29" t="s">
        <v>21</v>
      </c>
      <c r="O67" s="12" t="s">
        <v>22</v>
      </c>
    </row>
    <row r="68" spans="1:15" s="13" customFormat="1" ht="12">
      <c r="A68" s="5">
        <v>66</v>
      </c>
      <c r="B68" s="5" t="s">
        <v>16</v>
      </c>
      <c r="C68" s="19">
        <v>20103157</v>
      </c>
      <c r="D68" s="5" t="str">
        <f>TEXT("20103157",REPT(0,8))</f>
        <v>20103157</v>
      </c>
      <c r="E68" s="20" t="s">
        <v>108</v>
      </c>
      <c r="F68" s="5"/>
      <c r="G68" s="20" t="s">
        <v>109</v>
      </c>
      <c r="H68" s="5" t="s">
        <v>19</v>
      </c>
      <c r="I68" s="5">
        <v>1</v>
      </c>
      <c r="J68" s="28">
        <v>40452</v>
      </c>
      <c r="K68" s="5"/>
      <c r="L68" s="34">
        <v>10680</v>
      </c>
      <c r="M68" s="5">
        <v>0</v>
      </c>
      <c r="N68" s="29" t="s">
        <v>21</v>
      </c>
      <c r="O68" s="12" t="s">
        <v>22</v>
      </c>
    </row>
    <row r="69" spans="1:15" s="13" customFormat="1" ht="12">
      <c r="A69" s="5">
        <v>67</v>
      </c>
      <c r="B69" s="5" t="s">
        <v>16</v>
      </c>
      <c r="C69" s="19">
        <v>20103116</v>
      </c>
      <c r="D69" s="5" t="str">
        <f>TEXT("20103116",REPT(0,8))</f>
        <v>20103116</v>
      </c>
      <c r="E69" s="20" t="s">
        <v>70</v>
      </c>
      <c r="F69" s="5"/>
      <c r="G69" s="20" t="s">
        <v>110</v>
      </c>
      <c r="H69" s="5" t="s">
        <v>19</v>
      </c>
      <c r="I69" s="5">
        <v>1</v>
      </c>
      <c r="J69" s="28">
        <v>40452</v>
      </c>
      <c r="K69" s="5"/>
      <c r="L69" s="34">
        <v>1820</v>
      </c>
      <c r="M69" s="5">
        <v>0</v>
      </c>
      <c r="N69" s="29" t="s">
        <v>21</v>
      </c>
      <c r="O69" s="12" t="s">
        <v>22</v>
      </c>
    </row>
    <row r="70" spans="1:15" s="13" customFormat="1" ht="12">
      <c r="A70" s="21">
        <v>68</v>
      </c>
      <c r="B70" s="5" t="s">
        <v>16</v>
      </c>
      <c r="C70" s="19">
        <v>20103045</v>
      </c>
      <c r="D70" s="5" t="str">
        <f>TEXT("20103045",REPT(0,8))</f>
        <v>20103045</v>
      </c>
      <c r="E70" s="20" t="s">
        <v>80</v>
      </c>
      <c r="F70" s="5"/>
      <c r="G70" s="20" t="s">
        <v>111</v>
      </c>
      <c r="H70" s="5" t="s">
        <v>19</v>
      </c>
      <c r="I70" s="5">
        <v>1</v>
      </c>
      <c r="J70" s="28">
        <v>40452</v>
      </c>
      <c r="K70" s="5"/>
      <c r="L70" s="34">
        <v>1250</v>
      </c>
      <c r="M70" s="5">
        <v>0</v>
      </c>
      <c r="N70" s="29" t="s">
        <v>21</v>
      </c>
      <c r="O70" s="12" t="s">
        <v>22</v>
      </c>
    </row>
    <row r="71" spans="1:15" s="13" customFormat="1" ht="12">
      <c r="A71" s="21">
        <v>69</v>
      </c>
      <c r="B71" s="5" t="s">
        <v>16</v>
      </c>
      <c r="C71" s="19">
        <v>20104220</v>
      </c>
      <c r="D71" s="5" t="str">
        <f>TEXT("20104220",REPT(0,8))</f>
        <v>20104220</v>
      </c>
      <c r="E71" s="20" t="s">
        <v>112</v>
      </c>
      <c r="F71" s="5"/>
      <c r="G71" s="20" t="s">
        <v>113</v>
      </c>
      <c r="H71" s="5" t="s">
        <v>19</v>
      </c>
      <c r="I71" s="5">
        <v>1</v>
      </c>
      <c r="J71" s="28">
        <v>40483</v>
      </c>
      <c r="K71" s="5"/>
      <c r="L71" s="34">
        <v>9300</v>
      </c>
      <c r="M71" s="5">
        <v>0</v>
      </c>
      <c r="N71" s="29" t="s">
        <v>21</v>
      </c>
      <c r="O71" s="12" t="s">
        <v>22</v>
      </c>
    </row>
    <row r="72" spans="1:15" s="13" customFormat="1" ht="12">
      <c r="A72" s="21">
        <v>70</v>
      </c>
      <c r="B72" s="5" t="s">
        <v>16</v>
      </c>
      <c r="C72" s="19">
        <v>20103207</v>
      </c>
      <c r="D72" s="5" t="str">
        <f>TEXT("20103207",REPT(0,8))</f>
        <v>20103207</v>
      </c>
      <c r="E72" s="20" t="s">
        <v>114</v>
      </c>
      <c r="F72" s="5"/>
      <c r="G72" s="20" t="s">
        <v>115</v>
      </c>
      <c r="H72" s="5" t="s">
        <v>19</v>
      </c>
      <c r="I72" s="5">
        <v>1</v>
      </c>
      <c r="J72" s="28">
        <v>40483</v>
      </c>
      <c r="K72" s="5"/>
      <c r="L72" s="34">
        <v>9600</v>
      </c>
      <c r="M72" s="5">
        <v>0</v>
      </c>
      <c r="N72" s="29" t="s">
        <v>21</v>
      </c>
      <c r="O72" s="12" t="s">
        <v>22</v>
      </c>
    </row>
    <row r="73" spans="1:15" s="13" customFormat="1" ht="12">
      <c r="A73" s="21">
        <v>71</v>
      </c>
      <c r="B73" s="5" t="s">
        <v>16</v>
      </c>
      <c r="C73" s="19">
        <v>20103241</v>
      </c>
      <c r="D73" s="5" t="str">
        <f>TEXT("20103241",REPT(0,8))</f>
        <v>20103241</v>
      </c>
      <c r="E73" s="20" t="s">
        <v>116</v>
      </c>
      <c r="F73" s="5"/>
      <c r="G73" s="20" t="s">
        <v>117</v>
      </c>
      <c r="H73" s="5" t="s">
        <v>19</v>
      </c>
      <c r="I73" s="5">
        <v>1</v>
      </c>
      <c r="J73" s="28">
        <v>40483</v>
      </c>
      <c r="K73" s="5"/>
      <c r="L73" s="34">
        <v>8100</v>
      </c>
      <c r="M73" s="5">
        <v>0</v>
      </c>
      <c r="N73" s="29" t="s">
        <v>21</v>
      </c>
      <c r="O73" s="12" t="s">
        <v>22</v>
      </c>
    </row>
    <row r="74" spans="1:15" s="13" customFormat="1" ht="12">
      <c r="A74" s="21">
        <v>72</v>
      </c>
      <c r="B74" s="5" t="s">
        <v>16</v>
      </c>
      <c r="C74" s="19">
        <v>20103245</v>
      </c>
      <c r="D74" s="5" t="str">
        <f>TEXT("20103245",REPT(0,8))</f>
        <v>20103245</v>
      </c>
      <c r="E74" s="20" t="s">
        <v>106</v>
      </c>
      <c r="F74" s="5"/>
      <c r="G74" s="20" t="s">
        <v>118</v>
      </c>
      <c r="H74" s="5" t="s">
        <v>19</v>
      </c>
      <c r="I74" s="5">
        <v>1</v>
      </c>
      <c r="J74" s="28">
        <v>40483</v>
      </c>
      <c r="K74" s="5"/>
      <c r="L74" s="34">
        <v>5200</v>
      </c>
      <c r="M74" s="5">
        <v>0</v>
      </c>
      <c r="N74" s="29" t="s">
        <v>21</v>
      </c>
      <c r="O74" s="12" t="s">
        <v>22</v>
      </c>
    </row>
    <row r="75" spans="1:15" s="13" customFormat="1" ht="12">
      <c r="A75" s="21">
        <v>73</v>
      </c>
      <c r="B75" s="5" t="s">
        <v>16</v>
      </c>
      <c r="C75" s="19">
        <v>20103261</v>
      </c>
      <c r="D75" s="5" t="str">
        <f>TEXT("20103261",REPT(0,8))</f>
        <v>20103261</v>
      </c>
      <c r="E75" s="20" t="s">
        <v>119</v>
      </c>
      <c r="F75" s="5"/>
      <c r="G75" s="20" t="s">
        <v>120</v>
      </c>
      <c r="H75" s="5" t="s">
        <v>19</v>
      </c>
      <c r="I75" s="5">
        <v>1</v>
      </c>
      <c r="J75" s="28">
        <v>40483</v>
      </c>
      <c r="K75" s="5"/>
      <c r="L75" s="34">
        <v>45000</v>
      </c>
      <c r="M75" s="5">
        <v>0</v>
      </c>
      <c r="N75" s="29" t="s">
        <v>21</v>
      </c>
      <c r="O75" s="12" t="s">
        <v>22</v>
      </c>
    </row>
    <row r="76" spans="1:15" s="13" customFormat="1" ht="12">
      <c r="A76" s="21">
        <v>74</v>
      </c>
      <c r="B76" s="5" t="s">
        <v>16</v>
      </c>
      <c r="C76" s="19">
        <v>20103262</v>
      </c>
      <c r="D76" s="5" t="str">
        <f>TEXT("20103262",REPT(0,8))</f>
        <v>20103262</v>
      </c>
      <c r="E76" s="20" t="s">
        <v>121</v>
      </c>
      <c r="F76" s="5"/>
      <c r="G76" s="20" t="s">
        <v>122</v>
      </c>
      <c r="H76" s="5" t="s">
        <v>19</v>
      </c>
      <c r="I76" s="5">
        <v>1</v>
      </c>
      <c r="J76" s="28">
        <v>40483</v>
      </c>
      <c r="K76" s="5"/>
      <c r="L76" s="34">
        <v>43000</v>
      </c>
      <c r="M76" s="5">
        <v>0</v>
      </c>
      <c r="N76" s="29" t="s">
        <v>21</v>
      </c>
      <c r="O76" s="12" t="s">
        <v>22</v>
      </c>
    </row>
    <row r="77" spans="1:15" s="13" customFormat="1" ht="12">
      <c r="A77" s="21">
        <v>75</v>
      </c>
      <c r="B77" s="5" t="s">
        <v>16</v>
      </c>
      <c r="C77" s="19">
        <v>20103209</v>
      </c>
      <c r="D77" s="5" t="str">
        <f>TEXT("20103209",REPT(0,8))</f>
        <v>20103209</v>
      </c>
      <c r="E77" s="20" t="s">
        <v>85</v>
      </c>
      <c r="F77" s="5"/>
      <c r="G77" s="20" t="s">
        <v>123</v>
      </c>
      <c r="H77" s="5" t="s">
        <v>19</v>
      </c>
      <c r="I77" s="5">
        <v>1</v>
      </c>
      <c r="J77" s="28">
        <v>40483</v>
      </c>
      <c r="K77" s="5"/>
      <c r="L77" s="34">
        <v>2900</v>
      </c>
      <c r="M77" s="5">
        <v>0</v>
      </c>
      <c r="N77" s="29" t="s">
        <v>21</v>
      </c>
      <c r="O77" s="12" t="s">
        <v>22</v>
      </c>
    </row>
    <row r="78" spans="1:15" s="13" customFormat="1" ht="12">
      <c r="A78" s="21">
        <v>76</v>
      </c>
      <c r="B78" s="5" t="s">
        <v>16</v>
      </c>
      <c r="C78" s="19">
        <v>20103208</v>
      </c>
      <c r="D78" s="5" t="str">
        <f>TEXT("20103208",REPT(0,8))</f>
        <v>20103208</v>
      </c>
      <c r="E78" s="20" t="s">
        <v>94</v>
      </c>
      <c r="F78" s="5"/>
      <c r="G78" s="20" t="s">
        <v>124</v>
      </c>
      <c r="H78" s="5" t="s">
        <v>19</v>
      </c>
      <c r="I78" s="5">
        <v>1</v>
      </c>
      <c r="J78" s="28">
        <v>40483</v>
      </c>
      <c r="K78" s="5"/>
      <c r="L78" s="34">
        <v>55000</v>
      </c>
      <c r="M78" s="5">
        <v>0</v>
      </c>
      <c r="N78" s="29" t="s">
        <v>21</v>
      </c>
      <c r="O78" s="12" t="s">
        <v>22</v>
      </c>
    </row>
    <row r="79" spans="1:15" s="13" customFormat="1" ht="12">
      <c r="A79" s="21">
        <v>77</v>
      </c>
      <c r="B79" s="5" t="s">
        <v>16</v>
      </c>
      <c r="C79" s="19">
        <v>20110053</v>
      </c>
      <c r="D79" s="5" t="str">
        <f>TEXT("20110053",REPT(0,8))</f>
        <v>20110053</v>
      </c>
      <c r="E79" s="20" t="s">
        <v>125</v>
      </c>
      <c r="F79" s="5"/>
      <c r="G79" s="20" t="s">
        <v>35</v>
      </c>
      <c r="H79" s="5" t="s">
        <v>19</v>
      </c>
      <c r="I79" s="5">
        <v>1</v>
      </c>
      <c r="J79" s="28">
        <v>40544</v>
      </c>
      <c r="K79" s="5"/>
      <c r="L79" s="34">
        <v>4400</v>
      </c>
      <c r="M79" s="5">
        <v>0</v>
      </c>
      <c r="N79" s="29" t="s">
        <v>21</v>
      </c>
      <c r="O79" s="12" t="s">
        <v>22</v>
      </c>
    </row>
    <row r="80" spans="1:15" s="13" customFormat="1" ht="24">
      <c r="A80" s="21">
        <v>78</v>
      </c>
      <c r="B80" s="5" t="s">
        <v>16</v>
      </c>
      <c r="C80" s="19">
        <v>20110052</v>
      </c>
      <c r="D80" s="5" t="str">
        <f>TEXT("20110052",REPT(0,8))</f>
        <v>20110052</v>
      </c>
      <c r="E80" s="20" t="s">
        <v>126</v>
      </c>
      <c r="F80" s="5"/>
      <c r="G80" s="20" t="s">
        <v>35</v>
      </c>
      <c r="H80" s="5" t="s">
        <v>19</v>
      </c>
      <c r="I80" s="5">
        <v>1</v>
      </c>
      <c r="J80" s="28">
        <v>40544</v>
      </c>
      <c r="K80" s="5"/>
      <c r="L80" s="34">
        <v>12000</v>
      </c>
      <c r="M80" s="5">
        <v>0</v>
      </c>
      <c r="N80" s="29" t="s">
        <v>21</v>
      </c>
      <c r="O80" s="12" t="s">
        <v>22</v>
      </c>
    </row>
    <row r="81" spans="1:15" s="13" customFormat="1" ht="12">
      <c r="A81" s="5">
        <v>79</v>
      </c>
      <c r="B81" s="5" t="s">
        <v>16</v>
      </c>
      <c r="C81" s="19" t="s">
        <v>127</v>
      </c>
      <c r="D81" s="5" t="str">
        <f>TEXT("13007742",REPT(0,8))</f>
        <v>13007742</v>
      </c>
      <c r="E81" s="20" t="s">
        <v>80</v>
      </c>
      <c r="F81" s="5"/>
      <c r="G81" s="20" t="s">
        <v>128</v>
      </c>
      <c r="H81" s="5" t="s">
        <v>19</v>
      </c>
      <c r="I81" s="5">
        <v>1</v>
      </c>
      <c r="J81" s="28">
        <v>41592</v>
      </c>
      <c r="K81" s="5"/>
      <c r="L81" s="34">
        <v>1000</v>
      </c>
      <c r="M81" s="5">
        <v>0</v>
      </c>
      <c r="N81" s="29" t="s">
        <v>21</v>
      </c>
      <c r="O81" s="12" t="s">
        <v>22</v>
      </c>
    </row>
    <row r="82" spans="1:15" s="13" customFormat="1" ht="12">
      <c r="A82" s="5">
        <v>80</v>
      </c>
      <c r="B82" s="5" t="s">
        <v>16</v>
      </c>
      <c r="C82" s="19" t="s">
        <v>127</v>
      </c>
      <c r="D82" s="5" t="str">
        <f>TEXT("13007743",REPT(0,8))</f>
        <v>13007743</v>
      </c>
      <c r="E82" s="20" t="s">
        <v>80</v>
      </c>
      <c r="F82" s="5"/>
      <c r="G82" s="20" t="s">
        <v>128</v>
      </c>
      <c r="H82" s="5" t="s">
        <v>19</v>
      </c>
      <c r="I82" s="5">
        <v>1</v>
      </c>
      <c r="J82" s="28">
        <v>41592</v>
      </c>
      <c r="K82" s="5"/>
      <c r="L82" s="34">
        <v>1000</v>
      </c>
      <c r="M82" s="5">
        <v>0</v>
      </c>
      <c r="N82" s="29" t="s">
        <v>21</v>
      </c>
      <c r="O82" s="12" t="s">
        <v>22</v>
      </c>
    </row>
    <row r="83" spans="1:15" s="13" customFormat="1" ht="12">
      <c r="A83" s="21">
        <v>81</v>
      </c>
      <c r="B83" s="5" t="s">
        <v>16</v>
      </c>
      <c r="C83" s="19">
        <v>13007744</v>
      </c>
      <c r="D83" s="5" t="str">
        <f>TEXT("13007744",REPT(0,8))</f>
        <v>13007744</v>
      </c>
      <c r="E83" s="20" t="s">
        <v>129</v>
      </c>
      <c r="F83" s="5"/>
      <c r="G83" s="20" t="s">
        <v>130</v>
      </c>
      <c r="H83" s="5" t="s">
        <v>19</v>
      </c>
      <c r="I83" s="5">
        <v>1</v>
      </c>
      <c r="J83" s="28">
        <v>41592</v>
      </c>
      <c r="K83" s="5"/>
      <c r="L83" s="34">
        <v>2250</v>
      </c>
      <c r="M83" s="5">
        <v>0</v>
      </c>
      <c r="N83" s="29" t="s">
        <v>21</v>
      </c>
      <c r="O83" s="12" t="s">
        <v>22</v>
      </c>
    </row>
    <row r="84" spans="1:15" s="13" customFormat="1" ht="12">
      <c r="A84" s="21">
        <v>82</v>
      </c>
      <c r="B84" s="5" t="s">
        <v>16</v>
      </c>
      <c r="C84" s="19">
        <v>14000131</v>
      </c>
      <c r="D84" s="5" t="str">
        <f>TEXT("1401137S",REPT(0,8))</f>
        <v>1401137S</v>
      </c>
      <c r="E84" s="20" t="s">
        <v>131</v>
      </c>
      <c r="F84" s="5"/>
      <c r="G84" s="20" t="s">
        <v>132</v>
      </c>
      <c r="H84" s="5" t="s">
        <v>19</v>
      </c>
      <c r="I84" s="5">
        <v>1</v>
      </c>
      <c r="J84" s="28">
        <v>41817</v>
      </c>
      <c r="K84" s="5"/>
      <c r="L84" s="34">
        <v>1200</v>
      </c>
      <c r="M84" s="5">
        <v>0</v>
      </c>
      <c r="N84" s="29" t="s">
        <v>21</v>
      </c>
      <c r="O84" s="12" t="s">
        <v>22</v>
      </c>
    </row>
    <row r="85" spans="1:15" s="13" customFormat="1" ht="12">
      <c r="A85" s="21">
        <v>83</v>
      </c>
      <c r="B85" s="5" t="s">
        <v>16</v>
      </c>
      <c r="C85" s="19">
        <v>14001693</v>
      </c>
      <c r="D85" s="5" t="str">
        <f>TEXT("1403827S",REPT(0,8))</f>
        <v>1403827S</v>
      </c>
      <c r="E85" s="20" t="s">
        <v>133</v>
      </c>
      <c r="F85" s="5"/>
      <c r="G85" s="20" t="s">
        <v>134</v>
      </c>
      <c r="H85" s="5"/>
      <c r="I85" s="5">
        <v>1</v>
      </c>
      <c r="J85" s="28">
        <v>41925</v>
      </c>
      <c r="K85" s="5"/>
      <c r="L85" s="34">
        <v>1366</v>
      </c>
      <c r="M85" s="5">
        <v>0</v>
      </c>
      <c r="N85" s="29" t="s">
        <v>21</v>
      </c>
      <c r="O85" s="12" t="s">
        <v>22</v>
      </c>
    </row>
    <row r="86" spans="1:15" s="13" customFormat="1" ht="12">
      <c r="A86" s="21">
        <v>84</v>
      </c>
      <c r="B86" s="5" t="s">
        <v>16</v>
      </c>
      <c r="C86" s="19">
        <v>14001692</v>
      </c>
      <c r="D86" s="5" t="str">
        <f>TEXT("1403826S",REPT(0,8))</f>
        <v>1403826S</v>
      </c>
      <c r="E86" s="20" t="s">
        <v>83</v>
      </c>
      <c r="F86" s="5"/>
      <c r="G86" s="20" t="s">
        <v>135</v>
      </c>
      <c r="H86" s="5" t="s">
        <v>19</v>
      </c>
      <c r="I86" s="5">
        <v>1</v>
      </c>
      <c r="J86" s="28">
        <v>41925</v>
      </c>
      <c r="K86" s="5"/>
      <c r="L86" s="34">
        <v>15600</v>
      </c>
      <c r="M86" s="5">
        <v>0</v>
      </c>
      <c r="N86" s="29" t="s">
        <v>21</v>
      </c>
      <c r="O86" s="12" t="s">
        <v>22</v>
      </c>
    </row>
    <row r="87" spans="1:15" s="13" customFormat="1" ht="12">
      <c r="A87" s="21">
        <v>85</v>
      </c>
      <c r="B87" s="5" t="s">
        <v>16</v>
      </c>
      <c r="C87" s="19">
        <v>14002061</v>
      </c>
      <c r="D87" s="5" t="str">
        <f>TEXT("1404826S",REPT(0,8))</f>
        <v>1404826S</v>
      </c>
      <c r="E87" s="20" t="s">
        <v>114</v>
      </c>
      <c r="F87" s="5"/>
      <c r="G87" s="20" t="s">
        <v>136</v>
      </c>
      <c r="H87" s="5" t="s">
        <v>19</v>
      </c>
      <c r="I87" s="5">
        <v>1</v>
      </c>
      <c r="J87" s="28">
        <v>41968</v>
      </c>
      <c r="K87" s="5"/>
      <c r="L87" s="34">
        <v>29000</v>
      </c>
      <c r="M87" s="5">
        <v>0</v>
      </c>
      <c r="N87" s="29" t="s">
        <v>21</v>
      </c>
      <c r="O87" s="12" t="s">
        <v>22</v>
      </c>
    </row>
    <row r="88" spans="1:15" s="13" customFormat="1" ht="12">
      <c r="A88" s="21">
        <v>86</v>
      </c>
      <c r="B88" s="5" t="s">
        <v>16</v>
      </c>
      <c r="C88" s="19">
        <v>14002270</v>
      </c>
      <c r="D88" s="5" t="str">
        <f>TEXT("1405711S",REPT(0,8))</f>
        <v>1405711S</v>
      </c>
      <c r="E88" s="20" t="s">
        <v>85</v>
      </c>
      <c r="F88" s="5"/>
      <c r="G88" s="20" t="s">
        <v>137</v>
      </c>
      <c r="H88" s="5" t="s">
        <v>19</v>
      </c>
      <c r="I88" s="5">
        <v>1</v>
      </c>
      <c r="J88" s="28">
        <v>41983</v>
      </c>
      <c r="K88" s="5"/>
      <c r="L88" s="34">
        <v>34300</v>
      </c>
      <c r="M88" s="5">
        <v>0</v>
      </c>
      <c r="N88" s="29" t="s">
        <v>21</v>
      </c>
      <c r="O88" s="12" t="s">
        <v>22</v>
      </c>
    </row>
    <row r="89" spans="1:15" s="13" customFormat="1" ht="12">
      <c r="A89" s="21">
        <v>87</v>
      </c>
      <c r="B89" s="5" t="s">
        <v>16</v>
      </c>
      <c r="C89" s="19">
        <v>14002269</v>
      </c>
      <c r="D89" s="5" t="str">
        <f>TEXT("1405710S",REPT(0,8))</f>
        <v>1405710S</v>
      </c>
      <c r="E89" s="20" t="s">
        <v>138</v>
      </c>
      <c r="F89" s="5"/>
      <c r="G89" s="20" t="s">
        <v>139</v>
      </c>
      <c r="H89" s="5" t="s">
        <v>19</v>
      </c>
      <c r="I89" s="5">
        <v>1</v>
      </c>
      <c r="J89" s="28">
        <v>41983</v>
      </c>
      <c r="K89" s="5"/>
      <c r="L89" s="34">
        <v>3130</v>
      </c>
      <c r="M89" s="5">
        <v>0</v>
      </c>
      <c r="N89" s="29" t="s">
        <v>21</v>
      </c>
      <c r="O89" s="12" t="s">
        <v>22</v>
      </c>
    </row>
    <row r="90" spans="1:15" s="13" customFormat="1" ht="12">
      <c r="A90" s="21">
        <v>88</v>
      </c>
      <c r="B90" s="5" t="s">
        <v>16</v>
      </c>
      <c r="C90" s="19" t="s">
        <v>140</v>
      </c>
      <c r="D90" s="5" t="str">
        <f>TEXT("1501262S",REPT(0,8))</f>
        <v>1501262S</v>
      </c>
      <c r="E90" s="20" t="s">
        <v>83</v>
      </c>
      <c r="F90" s="5"/>
      <c r="G90" s="20" t="s">
        <v>141</v>
      </c>
      <c r="H90" s="5" t="s">
        <v>19</v>
      </c>
      <c r="I90" s="5">
        <v>1</v>
      </c>
      <c r="J90" s="28">
        <v>42269</v>
      </c>
      <c r="K90" s="5"/>
      <c r="L90" s="34">
        <v>16549</v>
      </c>
      <c r="M90" s="5">
        <v>0</v>
      </c>
      <c r="N90" s="29" t="s">
        <v>21</v>
      </c>
      <c r="O90" s="12" t="s">
        <v>22</v>
      </c>
    </row>
    <row r="91" spans="1:15" s="13" customFormat="1" ht="12">
      <c r="A91" s="21">
        <v>89</v>
      </c>
      <c r="B91" s="5" t="s">
        <v>16</v>
      </c>
      <c r="C91" s="19" t="s">
        <v>140</v>
      </c>
      <c r="D91" s="5" t="str">
        <f>TEXT("1501263S",REPT(0,8))</f>
        <v>1501263S</v>
      </c>
      <c r="E91" s="20" t="s">
        <v>83</v>
      </c>
      <c r="F91" s="5"/>
      <c r="G91" s="20" t="s">
        <v>141</v>
      </c>
      <c r="H91" s="5" t="s">
        <v>19</v>
      </c>
      <c r="I91" s="5">
        <v>1</v>
      </c>
      <c r="J91" s="28">
        <v>42269</v>
      </c>
      <c r="K91" s="5"/>
      <c r="L91" s="34">
        <v>16549</v>
      </c>
      <c r="M91" s="5">
        <v>0</v>
      </c>
      <c r="N91" s="29" t="s">
        <v>21</v>
      </c>
      <c r="O91" s="12" t="s">
        <v>22</v>
      </c>
    </row>
    <row r="92" spans="1:15" s="13" customFormat="1" ht="12">
      <c r="A92" s="21">
        <v>90</v>
      </c>
      <c r="B92" s="5" t="s">
        <v>16</v>
      </c>
      <c r="C92" s="19" t="s">
        <v>140</v>
      </c>
      <c r="D92" s="5" t="str">
        <f>TEXT("1501264S",REPT(0,8))</f>
        <v>1501264S</v>
      </c>
      <c r="E92" s="20" t="s">
        <v>83</v>
      </c>
      <c r="F92" s="5"/>
      <c r="G92" s="20" t="s">
        <v>141</v>
      </c>
      <c r="H92" s="5" t="s">
        <v>19</v>
      </c>
      <c r="I92" s="5">
        <v>1</v>
      </c>
      <c r="J92" s="28">
        <v>42269</v>
      </c>
      <c r="K92" s="5"/>
      <c r="L92" s="34">
        <v>16549</v>
      </c>
      <c r="M92" s="5">
        <v>0</v>
      </c>
      <c r="N92" s="29" t="s">
        <v>21</v>
      </c>
      <c r="O92" s="12" t="s">
        <v>22</v>
      </c>
    </row>
    <row r="93" spans="1:15" s="13" customFormat="1" ht="12">
      <c r="A93" s="21">
        <v>91</v>
      </c>
      <c r="B93" s="5" t="s">
        <v>16</v>
      </c>
      <c r="C93" s="19" t="s">
        <v>140</v>
      </c>
      <c r="D93" s="5" t="str">
        <f>TEXT("1501265S",REPT(0,8))</f>
        <v>1501265S</v>
      </c>
      <c r="E93" s="20" t="s">
        <v>83</v>
      </c>
      <c r="F93" s="5"/>
      <c r="G93" s="20" t="s">
        <v>141</v>
      </c>
      <c r="H93" s="5" t="s">
        <v>19</v>
      </c>
      <c r="I93" s="5">
        <v>1</v>
      </c>
      <c r="J93" s="28">
        <v>42269</v>
      </c>
      <c r="K93" s="5"/>
      <c r="L93" s="34">
        <v>16549</v>
      </c>
      <c r="M93" s="5">
        <v>0</v>
      </c>
      <c r="N93" s="29" t="s">
        <v>21</v>
      </c>
      <c r="O93" s="12" t="s">
        <v>22</v>
      </c>
    </row>
    <row r="94" spans="1:15" s="13" customFormat="1" ht="12">
      <c r="A94" s="5">
        <v>92</v>
      </c>
      <c r="B94" s="5" t="s">
        <v>16</v>
      </c>
      <c r="C94" s="19" t="s">
        <v>142</v>
      </c>
      <c r="D94" s="5" t="str">
        <f>TEXT("1502611S",REPT(0,8))</f>
        <v>1502611S</v>
      </c>
      <c r="E94" s="20" t="s">
        <v>80</v>
      </c>
      <c r="F94" s="5"/>
      <c r="G94" s="20" t="s">
        <v>81</v>
      </c>
      <c r="H94" s="5" t="s">
        <v>19</v>
      </c>
      <c r="I94" s="5">
        <v>1</v>
      </c>
      <c r="J94" s="28">
        <v>42328</v>
      </c>
      <c r="K94" s="5"/>
      <c r="L94" s="34">
        <v>1250</v>
      </c>
      <c r="M94" s="5">
        <v>0</v>
      </c>
      <c r="N94" s="29" t="s">
        <v>21</v>
      </c>
      <c r="O94" s="12" t="s">
        <v>22</v>
      </c>
    </row>
    <row r="95" spans="1:15" s="13" customFormat="1" ht="12">
      <c r="A95" s="5">
        <v>93</v>
      </c>
      <c r="B95" s="5" t="s">
        <v>16</v>
      </c>
      <c r="C95" s="19" t="s">
        <v>143</v>
      </c>
      <c r="D95" s="5" t="str">
        <f>TEXT("1502612S",REPT(0,8))</f>
        <v>1502612S</v>
      </c>
      <c r="E95" s="20" t="s">
        <v>80</v>
      </c>
      <c r="F95" s="5"/>
      <c r="G95" s="20" t="s">
        <v>81</v>
      </c>
      <c r="H95" s="5" t="s">
        <v>19</v>
      </c>
      <c r="I95" s="5">
        <v>1</v>
      </c>
      <c r="J95" s="28">
        <v>42328</v>
      </c>
      <c r="K95" s="5"/>
      <c r="L95" s="34">
        <v>1250</v>
      </c>
      <c r="M95" s="5">
        <v>0</v>
      </c>
      <c r="N95" s="29" t="s">
        <v>21</v>
      </c>
      <c r="O95" s="12" t="s">
        <v>22</v>
      </c>
    </row>
    <row r="96" spans="1:15" ht="14.25">
      <c r="A96" s="21">
        <v>94</v>
      </c>
      <c r="B96" s="5" t="s">
        <v>16</v>
      </c>
      <c r="C96" s="35">
        <v>25049</v>
      </c>
      <c r="D96" s="35" t="s">
        <v>144</v>
      </c>
      <c r="E96" s="35" t="s">
        <v>145</v>
      </c>
      <c r="F96" s="36"/>
      <c r="G96" s="35" t="s">
        <v>146</v>
      </c>
      <c r="H96" s="5" t="s">
        <v>19</v>
      </c>
      <c r="I96" s="5">
        <v>1</v>
      </c>
      <c r="J96" s="37">
        <v>37135</v>
      </c>
      <c r="K96" s="38"/>
      <c r="L96" s="39">
        <v>4320</v>
      </c>
      <c r="M96" s="5">
        <v>0</v>
      </c>
      <c r="N96" s="29" t="s">
        <v>21</v>
      </c>
      <c r="O96" s="12" t="s">
        <v>22</v>
      </c>
    </row>
    <row r="97" spans="1:15" ht="14.25">
      <c r="A97" s="21">
        <v>95</v>
      </c>
      <c r="B97" s="5" t="s">
        <v>16</v>
      </c>
      <c r="C97" s="35">
        <v>1739994</v>
      </c>
      <c r="D97" s="35" t="s">
        <v>147</v>
      </c>
      <c r="E97" s="35" t="s">
        <v>78</v>
      </c>
      <c r="F97" s="36"/>
      <c r="G97" s="35" t="s">
        <v>35</v>
      </c>
      <c r="H97" s="5" t="s">
        <v>19</v>
      </c>
      <c r="I97" s="5">
        <v>1</v>
      </c>
      <c r="J97" s="37">
        <v>37681</v>
      </c>
      <c r="K97" s="38"/>
      <c r="L97" s="39">
        <v>1380</v>
      </c>
      <c r="M97" s="5">
        <v>0</v>
      </c>
      <c r="N97" s="29" t="s">
        <v>21</v>
      </c>
      <c r="O97" s="12" t="s">
        <v>22</v>
      </c>
    </row>
    <row r="98" spans="1:15" ht="14.25">
      <c r="A98" s="21">
        <v>96</v>
      </c>
      <c r="B98" s="5" t="s">
        <v>16</v>
      </c>
      <c r="C98" s="35" t="s">
        <v>148</v>
      </c>
      <c r="D98" s="35" t="s">
        <v>149</v>
      </c>
      <c r="E98" s="35" t="s">
        <v>150</v>
      </c>
      <c r="F98" s="36"/>
      <c r="G98" s="35" t="s">
        <v>35</v>
      </c>
      <c r="H98" s="5" t="s">
        <v>19</v>
      </c>
      <c r="I98" s="5">
        <v>1</v>
      </c>
      <c r="J98" s="37">
        <v>38329</v>
      </c>
      <c r="K98" s="38"/>
      <c r="L98" s="39">
        <v>127600</v>
      </c>
      <c r="M98" s="5">
        <v>0</v>
      </c>
      <c r="N98" s="29" t="s">
        <v>21</v>
      </c>
      <c r="O98" s="12" t="s">
        <v>22</v>
      </c>
    </row>
    <row r="99" spans="1:15" ht="14.25">
      <c r="A99" s="21">
        <v>97</v>
      </c>
      <c r="B99" s="5" t="s">
        <v>16</v>
      </c>
      <c r="C99" s="35">
        <v>79037</v>
      </c>
      <c r="D99" s="35" t="s">
        <v>151</v>
      </c>
      <c r="E99" s="35" t="s">
        <v>83</v>
      </c>
      <c r="F99" s="36"/>
      <c r="G99" s="35" t="s">
        <v>152</v>
      </c>
      <c r="H99" s="5" t="s">
        <v>19</v>
      </c>
      <c r="I99" s="5">
        <v>1</v>
      </c>
      <c r="J99" s="37">
        <v>38412</v>
      </c>
      <c r="K99" s="38"/>
      <c r="L99" s="39">
        <v>23200</v>
      </c>
      <c r="M99" s="5">
        <v>0</v>
      </c>
      <c r="N99" s="29" t="s">
        <v>21</v>
      </c>
      <c r="O99" s="12" t="s">
        <v>22</v>
      </c>
    </row>
    <row r="100" spans="1:15" ht="14.25">
      <c r="A100" s="21">
        <v>98</v>
      </c>
      <c r="B100" s="5" t="s">
        <v>16</v>
      </c>
      <c r="C100" s="35">
        <v>79039</v>
      </c>
      <c r="D100" s="35" t="s">
        <v>153</v>
      </c>
      <c r="E100" s="35" t="s">
        <v>112</v>
      </c>
      <c r="F100" s="36"/>
      <c r="G100" s="35" t="s">
        <v>154</v>
      </c>
      <c r="H100" s="5" t="s">
        <v>19</v>
      </c>
      <c r="I100" s="5">
        <v>1</v>
      </c>
      <c r="J100" s="37">
        <v>38412</v>
      </c>
      <c r="K100" s="38"/>
      <c r="L100" s="39">
        <v>5600</v>
      </c>
      <c r="M100" s="5">
        <v>0</v>
      </c>
      <c r="N100" s="29" t="s">
        <v>21</v>
      </c>
      <c r="O100" s="12" t="s">
        <v>22</v>
      </c>
    </row>
    <row r="101" spans="1:15" ht="14.25">
      <c r="A101" s="21">
        <v>99</v>
      </c>
      <c r="B101" s="5" t="s">
        <v>16</v>
      </c>
      <c r="C101" s="35">
        <v>378558</v>
      </c>
      <c r="D101" s="35" t="s">
        <v>155</v>
      </c>
      <c r="E101" s="35" t="s">
        <v>156</v>
      </c>
      <c r="F101" s="36"/>
      <c r="G101" s="35" t="s">
        <v>157</v>
      </c>
      <c r="H101" s="5" t="s">
        <v>19</v>
      </c>
      <c r="I101" s="5">
        <v>1</v>
      </c>
      <c r="J101" s="37">
        <v>38412</v>
      </c>
      <c r="K101" s="38"/>
      <c r="L101" s="39">
        <v>8600</v>
      </c>
      <c r="M101" s="5">
        <v>0</v>
      </c>
      <c r="N101" s="29" t="s">
        <v>21</v>
      </c>
      <c r="O101" s="12" t="s">
        <v>22</v>
      </c>
    </row>
    <row r="102" spans="1:15" ht="14.25">
      <c r="A102" s="21">
        <v>100</v>
      </c>
      <c r="B102" s="5" t="s">
        <v>16</v>
      </c>
      <c r="C102" s="35">
        <v>79041</v>
      </c>
      <c r="D102" s="35" t="s">
        <v>158</v>
      </c>
      <c r="E102" s="35" t="s">
        <v>159</v>
      </c>
      <c r="F102" s="36"/>
      <c r="G102" s="35" t="s">
        <v>160</v>
      </c>
      <c r="H102" s="5" t="s">
        <v>19</v>
      </c>
      <c r="I102" s="5">
        <v>1</v>
      </c>
      <c r="J102" s="37">
        <v>38412</v>
      </c>
      <c r="K102" s="38"/>
      <c r="L102" s="39">
        <v>5900</v>
      </c>
      <c r="M102" s="5">
        <v>0</v>
      </c>
      <c r="N102" s="29" t="s">
        <v>21</v>
      </c>
      <c r="O102" s="12" t="s">
        <v>22</v>
      </c>
    </row>
    <row r="103" spans="1:15" ht="14.25">
      <c r="A103" s="21">
        <v>101</v>
      </c>
      <c r="B103" s="5" t="s">
        <v>16</v>
      </c>
      <c r="C103" s="35">
        <v>72069</v>
      </c>
      <c r="D103" s="35" t="str">
        <f>TEXT("20062110",REPT(0,8))</f>
        <v>20062110</v>
      </c>
      <c r="E103" s="35" t="s">
        <v>161</v>
      </c>
      <c r="F103" s="36"/>
      <c r="G103" s="35" t="s">
        <v>162</v>
      </c>
      <c r="H103" s="5" t="s">
        <v>19</v>
      </c>
      <c r="I103" s="5">
        <v>1</v>
      </c>
      <c r="J103" s="37">
        <v>38991</v>
      </c>
      <c r="K103" s="38"/>
      <c r="L103" s="39">
        <v>26850</v>
      </c>
      <c r="M103" s="5">
        <v>0</v>
      </c>
      <c r="N103" s="29" t="s">
        <v>21</v>
      </c>
      <c r="O103" s="12" t="s">
        <v>22</v>
      </c>
    </row>
    <row r="104" spans="1:15" ht="14.25">
      <c r="A104" s="21">
        <v>102</v>
      </c>
      <c r="B104" s="5" t="s">
        <v>16</v>
      </c>
      <c r="C104" s="35">
        <v>72068</v>
      </c>
      <c r="D104" s="35" t="str">
        <f>TEXT("20062054",REPT(0,8))</f>
        <v>20062054</v>
      </c>
      <c r="E104" s="35" t="s">
        <v>161</v>
      </c>
      <c r="F104" s="36"/>
      <c r="G104" s="35" t="s">
        <v>163</v>
      </c>
      <c r="H104" s="5" t="s">
        <v>19</v>
      </c>
      <c r="I104" s="5">
        <v>1</v>
      </c>
      <c r="J104" s="37">
        <v>38991</v>
      </c>
      <c r="K104" s="38"/>
      <c r="L104" s="39">
        <v>6800</v>
      </c>
      <c r="M104" s="5">
        <v>0</v>
      </c>
      <c r="N104" s="29" t="s">
        <v>21</v>
      </c>
      <c r="O104" s="12" t="s">
        <v>22</v>
      </c>
    </row>
    <row r="105" spans="1:15" ht="14.25">
      <c r="A105" s="21">
        <v>103</v>
      </c>
      <c r="B105" s="5" t="s">
        <v>16</v>
      </c>
      <c r="C105" s="35">
        <v>72070</v>
      </c>
      <c r="D105" s="35" t="str">
        <f>TEXT("20062105",REPT(0,8))</f>
        <v>20062105</v>
      </c>
      <c r="E105" s="35" t="s">
        <v>164</v>
      </c>
      <c r="F105" s="36"/>
      <c r="G105" s="35" t="s">
        <v>165</v>
      </c>
      <c r="H105" s="5" t="s">
        <v>19</v>
      </c>
      <c r="I105" s="5">
        <v>1</v>
      </c>
      <c r="J105" s="37">
        <v>38991</v>
      </c>
      <c r="K105" s="38"/>
      <c r="L105" s="39">
        <v>5370</v>
      </c>
      <c r="M105" s="5">
        <v>0</v>
      </c>
      <c r="N105" s="29" t="s">
        <v>21</v>
      </c>
      <c r="O105" s="12" t="s">
        <v>22</v>
      </c>
    </row>
    <row r="106" spans="1:15" ht="14.25">
      <c r="A106" s="21">
        <v>104</v>
      </c>
      <c r="B106" s="5" t="s">
        <v>16</v>
      </c>
      <c r="C106" s="35">
        <v>72070</v>
      </c>
      <c r="D106" s="35" t="str">
        <f>TEXT("20062106",REPT(0,8))</f>
        <v>20062106</v>
      </c>
      <c r="E106" s="35" t="s">
        <v>164</v>
      </c>
      <c r="F106" s="36"/>
      <c r="G106" s="35" t="s">
        <v>166</v>
      </c>
      <c r="H106" s="5" t="s">
        <v>19</v>
      </c>
      <c r="I106" s="5">
        <v>1</v>
      </c>
      <c r="J106" s="37">
        <v>38991</v>
      </c>
      <c r="K106" s="38"/>
      <c r="L106" s="39">
        <v>12200</v>
      </c>
      <c r="M106" s="5">
        <v>0</v>
      </c>
      <c r="N106" s="29" t="s">
        <v>21</v>
      </c>
      <c r="O106" s="12" t="s">
        <v>22</v>
      </c>
    </row>
    <row r="107" spans="1:15" ht="14.25">
      <c r="A107" s="5">
        <v>105</v>
      </c>
      <c r="B107" s="5" t="s">
        <v>16</v>
      </c>
      <c r="C107" s="35">
        <v>72070</v>
      </c>
      <c r="D107" s="35" t="str">
        <f>TEXT("20062107",REPT(0,8))</f>
        <v>20062107</v>
      </c>
      <c r="E107" s="35" t="s">
        <v>167</v>
      </c>
      <c r="F107" s="36"/>
      <c r="G107" s="35" t="s">
        <v>168</v>
      </c>
      <c r="H107" s="5" t="s">
        <v>19</v>
      </c>
      <c r="I107" s="5">
        <v>1</v>
      </c>
      <c r="J107" s="37">
        <v>38991</v>
      </c>
      <c r="K107" s="38"/>
      <c r="L107" s="39">
        <v>22980</v>
      </c>
      <c r="M107" s="5">
        <v>0</v>
      </c>
      <c r="N107" s="29" t="s">
        <v>21</v>
      </c>
      <c r="O107" s="12" t="s">
        <v>22</v>
      </c>
    </row>
    <row r="108" spans="1:15" ht="14.25">
      <c r="A108" s="5">
        <v>106</v>
      </c>
      <c r="B108" s="5" t="s">
        <v>16</v>
      </c>
      <c r="C108" s="35">
        <v>72071</v>
      </c>
      <c r="D108" s="35" t="str">
        <f>TEXT("20062104",REPT(0,8))</f>
        <v>20062104</v>
      </c>
      <c r="E108" s="35" t="s">
        <v>156</v>
      </c>
      <c r="F108" s="36"/>
      <c r="G108" s="35" t="s">
        <v>169</v>
      </c>
      <c r="H108" s="5" t="s">
        <v>19</v>
      </c>
      <c r="I108" s="5">
        <v>1</v>
      </c>
      <c r="J108" s="37">
        <v>38991</v>
      </c>
      <c r="K108" s="38"/>
      <c r="L108" s="39">
        <v>9450</v>
      </c>
      <c r="M108" s="5">
        <v>0</v>
      </c>
      <c r="N108" s="29" t="s">
        <v>21</v>
      </c>
      <c r="O108" s="12" t="s">
        <v>22</v>
      </c>
    </row>
    <row r="109" spans="1:15" ht="14.25">
      <c r="A109" s="21">
        <v>107</v>
      </c>
      <c r="B109" s="5" t="s">
        <v>16</v>
      </c>
      <c r="C109" s="35">
        <v>454677</v>
      </c>
      <c r="D109" s="35" t="str">
        <f>TEXT("20050287",REPT(0,8))</f>
        <v>20050287</v>
      </c>
      <c r="E109" s="35" t="s">
        <v>170</v>
      </c>
      <c r="F109" s="36"/>
      <c r="G109" s="35" t="s">
        <v>171</v>
      </c>
      <c r="H109" s="5" t="s">
        <v>19</v>
      </c>
      <c r="I109" s="5">
        <v>1</v>
      </c>
      <c r="J109" s="37">
        <v>38412</v>
      </c>
      <c r="K109" s="38"/>
      <c r="L109" s="35">
        <v>850</v>
      </c>
      <c r="M109" s="5">
        <v>0</v>
      </c>
      <c r="N109" s="29" t="s">
        <v>21</v>
      </c>
      <c r="O109" s="12" t="s">
        <v>22</v>
      </c>
    </row>
    <row r="110" spans="1:15" ht="14.25">
      <c r="A110" s="21">
        <v>108</v>
      </c>
      <c r="B110" s="5" t="s">
        <v>16</v>
      </c>
      <c r="C110" s="35">
        <v>454679</v>
      </c>
      <c r="D110" s="35" t="str">
        <f>TEXT("20050282",REPT(0,8))</f>
        <v>20050282</v>
      </c>
      <c r="E110" s="35" t="s">
        <v>172</v>
      </c>
      <c r="F110" s="36"/>
      <c r="G110" s="35" t="s">
        <v>173</v>
      </c>
      <c r="H110" s="5" t="s">
        <v>19</v>
      </c>
      <c r="I110" s="5">
        <v>1</v>
      </c>
      <c r="J110" s="37">
        <v>38412</v>
      </c>
      <c r="K110" s="38"/>
      <c r="L110" s="35">
        <v>880</v>
      </c>
      <c r="M110" s="5">
        <v>0</v>
      </c>
      <c r="N110" s="29" t="s">
        <v>21</v>
      </c>
      <c r="O110" s="12" t="s">
        <v>22</v>
      </c>
    </row>
    <row r="111" spans="1:15" ht="14.25">
      <c r="A111" s="21">
        <v>109</v>
      </c>
      <c r="B111" s="5" t="s">
        <v>16</v>
      </c>
      <c r="C111" s="35">
        <v>20072586</v>
      </c>
      <c r="D111" s="35" t="str">
        <f>TEXT("20072586",REPT(0,8))</f>
        <v>20072586</v>
      </c>
      <c r="E111" s="35" t="s">
        <v>161</v>
      </c>
      <c r="F111" s="36"/>
      <c r="G111" s="35" t="s">
        <v>174</v>
      </c>
      <c r="H111" s="5" t="s">
        <v>19</v>
      </c>
      <c r="I111" s="5">
        <v>1</v>
      </c>
      <c r="J111" s="37">
        <v>39234</v>
      </c>
      <c r="K111" s="38"/>
      <c r="L111" s="39">
        <v>10800</v>
      </c>
      <c r="M111" s="5">
        <v>0</v>
      </c>
      <c r="N111" s="29" t="s">
        <v>21</v>
      </c>
      <c r="O111" s="12" t="s">
        <v>22</v>
      </c>
    </row>
    <row r="112" spans="1:15" ht="14.25">
      <c r="A112" s="21">
        <v>110</v>
      </c>
      <c r="B112" s="5" t="s">
        <v>16</v>
      </c>
      <c r="C112" s="35">
        <v>159254</v>
      </c>
      <c r="D112" s="35" t="str">
        <f>TEXT("20073143",REPT(0,8))</f>
        <v>20073143</v>
      </c>
      <c r="E112" s="35" t="s">
        <v>175</v>
      </c>
      <c r="F112" s="36"/>
      <c r="G112" s="35" t="s">
        <v>176</v>
      </c>
      <c r="H112" s="5" t="s">
        <v>19</v>
      </c>
      <c r="I112" s="5">
        <v>1</v>
      </c>
      <c r="J112" s="37">
        <v>39387</v>
      </c>
      <c r="K112" s="38"/>
      <c r="L112" s="39">
        <v>12800</v>
      </c>
      <c r="M112" s="5">
        <v>0</v>
      </c>
      <c r="N112" s="29" t="s">
        <v>21</v>
      </c>
      <c r="O112" s="12" t="s">
        <v>22</v>
      </c>
    </row>
    <row r="113" spans="1:15" ht="14.25">
      <c r="A113" s="21">
        <v>111</v>
      </c>
      <c r="B113" s="5" t="s">
        <v>16</v>
      </c>
      <c r="C113" s="35">
        <v>20080374</v>
      </c>
      <c r="D113" s="35" t="str">
        <f>TEXT("20080374",REPT(0,8))</f>
        <v>20080374</v>
      </c>
      <c r="E113" s="35" t="s">
        <v>177</v>
      </c>
      <c r="F113" s="36"/>
      <c r="G113" s="35" t="s">
        <v>178</v>
      </c>
      <c r="H113" s="5" t="s">
        <v>19</v>
      </c>
      <c r="I113" s="5">
        <v>1</v>
      </c>
      <c r="J113" s="37">
        <v>39722</v>
      </c>
      <c r="K113" s="38"/>
      <c r="L113" s="35">
        <v>880</v>
      </c>
      <c r="M113" s="5">
        <v>0</v>
      </c>
      <c r="N113" s="29" t="s">
        <v>21</v>
      </c>
      <c r="O113" s="12" t="s">
        <v>22</v>
      </c>
    </row>
    <row r="114" spans="1:15" ht="14.25">
      <c r="A114" s="21">
        <v>112</v>
      </c>
      <c r="B114" s="5" t="s">
        <v>16</v>
      </c>
      <c r="C114" s="35">
        <v>20080375</v>
      </c>
      <c r="D114" s="35" t="str">
        <f>TEXT("20080375",REPT(0,8))</f>
        <v>20080375</v>
      </c>
      <c r="E114" s="35" t="s">
        <v>177</v>
      </c>
      <c r="F114" s="36"/>
      <c r="G114" s="35" t="s">
        <v>179</v>
      </c>
      <c r="H114" s="5" t="s">
        <v>19</v>
      </c>
      <c r="I114" s="5">
        <v>1</v>
      </c>
      <c r="J114" s="37">
        <v>39722</v>
      </c>
      <c r="K114" s="38"/>
      <c r="L114" s="35">
        <v>880</v>
      </c>
      <c r="M114" s="5">
        <v>0</v>
      </c>
      <c r="N114" s="29" t="s">
        <v>21</v>
      </c>
      <c r="O114" s="12" t="s">
        <v>22</v>
      </c>
    </row>
    <row r="115" spans="1:15" ht="14.25">
      <c r="A115" s="21">
        <v>113</v>
      </c>
      <c r="B115" s="5" t="s">
        <v>16</v>
      </c>
      <c r="C115" s="35">
        <v>20090784</v>
      </c>
      <c r="D115" s="35" t="str">
        <f>TEXT("20090784",REPT(0,8))</f>
        <v>20090784</v>
      </c>
      <c r="E115" s="35" t="s">
        <v>161</v>
      </c>
      <c r="F115" s="36"/>
      <c r="G115" s="35" t="s">
        <v>180</v>
      </c>
      <c r="H115" s="5" t="s">
        <v>19</v>
      </c>
      <c r="I115" s="5">
        <v>1</v>
      </c>
      <c r="J115" s="37">
        <v>39934</v>
      </c>
      <c r="K115" s="38"/>
      <c r="L115" s="39">
        <v>6688</v>
      </c>
      <c r="M115" s="5">
        <v>0</v>
      </c>
      <c r="N115" s="29" t="s">
        <v>21</v>
      </c>
      <c r="O115" s="12" t="s">
        <v>22</v>
      </c>
    </row>
    <row r="116" spans="1:15" ht="14.25">
      <c r="A116" s="21">
        <v>114</v>
      </c>
      <c r="B116" s="5" t="s">
        <v>16</v>
      </c>
      <c r="C116" s="35">
        <v>20090785</v>
      </c>
      <c r="D116" s="35" t="str">
        <f>TEXT("20090785",REPT(0,8))</f>
        <v>20090785</v>
      </c>
      <c r="E116" s="35" t="s">
        <v>181</v>
      </c>
      <c r="F116" s="36"/>
      <c r="G116" s="35" t="s">
        <v>182</v>
      </c>
      <c r="H116" s="5" t="s">
        <v>19</v>
      </c>
      <c r="I116" s="5">
        <v>1</v>
      </c>
      <c r="J116" s="37">
        <v>39934</v>
      </c>
      <c r="K116" s="38"/>
      <c r="L116" s="39">
        <v>3608</v>
      </c>
      <c r="M116" s="5">
        <v>0</v>
      </c>
      <c r="N116" s="29" t="s">
        <v>21</v>
      </c>
      <c r="O116" s="12" t="s">
        <v>22</v>
      </c>
    </row>
    <row r="117" spans="1:15" ht="14.25">
      <c r="A117" s="21">
        <v>115</v>
      </c>
      <c r="B117" s="5" t="s">
        <v>16</v>
      </c>
      <c r="C117" s="35">
        <v>20090755</v>
      </c>
      <c r="D117" s="35" t="str">
        <f>TEXT("20090755",REPT(0,8))</f>
        <v>20090755</v>
      </c>
      <c r="E117" s="35" t="s">
        <v>183</v>
      </c>
      <c r="F117" s="36"/>
      <c r="G117" s="35" t="s">
        <v>184</v>
      </c>
      <c r="H117" s="5" t="s">
        <v>19</v>
      </c>
      <c r="I117" s="5">
        <v>1</v>
      </c>
      <c r="J117" s="37">
        <v>39965</v>
      </c>
      <c r="K117" s="38"/>
      <c r="L117" s="39">
        <v>1380</v>
      </c>
      <c r="M117" s="5">
        <v>0</v>
      </c>
      <c r="N117" s="29" t="s">
        <v>21</v>
      </c>
      <c r="O117" s="12" t="s">
        <v>22</v>
      </c>
    </row>
    <row r="118" spans="1:15" ht="14.25">
      <c r="A118" s="21">
        <v>116</v>
      </c>
      <c r="B118" s="5" t="s">
        <v>16</v>
      </c>
      <c r="C118" s="35">
        <v>20103242</v>
      </c>
      <c r="D118" s="35" t="str">
        <f>TEXT("20103242",REPT(0,8))</f>
        <v>20103242</v>
      </c>
      <c r="E118" s="35" t="s">
        <v>185</v>
      </c>
      <c r="F118" s="36"/>
      <c r="G118" s="35" t="s">
        <v>186</v>
      </c>
      <c r="H118" s="5" t="s">
        <v>19</v>
      </c>
      <c r="I118" s="5">
        <v>1</v>
      </c>
      <c r="J118" s="37">
        <v>40483</v>
      </c>
      <c r="K118" s="38"/>
      <c r="L118" s="39">
        <v>3000</v>
      </c>
      <c r="M118" s="5">
        <v>0</v>
      </c>
      <c r="N118" s="29" t="s">
        <v>21</v>
      </c>
      <c r="O118" s="12" t="s">
        <v>22</v>
      </c>
    </row>
    <row r="119" spans="1:15" ht="14.25">
      <c r="A119" s="21">
        <v>117</v>
      </c>
      <c r="B119" s="5" t="s">
        <v>16</v>
      </c>
      <c r="C119" s="35" t="s">
        <v>187</v>
      </c>
      <c r="D119" s="35" t="str">
        <f>TEXT("1600043S",REPT(0,8))</f>
        <v>1600043S</v>
      </c>
      <c r="E119" s="35" t="s">
        <v>188</v>
      </c>
      <c r="F119" s="36"/>
      <c r="G119" s="35" t="s">
        <v>35</v>
      </c>
      <c r="H119" s="5" t="s">
        <v>19</v>
      </c>
      <c r="I119" s="5">
        <v>1</v>
      </c>
      <c r="J119" s="37">
        <v>40561</v>
      </c>
      <c r="K119" s="38"/>
      <c r="L119" s="39">
        <v>3600</v>
      </c>
      <c r="M119" s="5">
        <v>0</v>
      </c>
      <c r="N119" s="29" t="s">
        <v>21</v>
      </c>
      <c r="O119" s="12" t="s">
        <v>22</v>
      </c>
    </row>
    <row r="120" spans="1:15" ht="14.25">
      <c r="A120" s="5">
        <v>118</v>
      </c>
      <c r="B120" s="5" t="s">
        <v>16</v>
      </c>
      <c r="C120" s="35">
        <v>20114454</v>
      </c>
      <c r="D120" s="35" t="str">
        <f>TEXT("20114454",REPT(0,8))</f>
        <v>20114454</v>
      </c>
      <c r="E120" s="35" t="s">
        <v>78</v>
      </c>
      <c r="F120" s="36"/>
      <c r="G120" s="35" t="s">
        <v>189</v>
      </c>
      <c r="H120" s="5" t="s">
        <v>19</v>
      </c>
      <c r="I120" s="5">
        <v>1</v>
      </c>
      <c r="J120" s="37">
        <v>40664</v>
      </c>
      <c r="K120" s="38"/>
      <c r="L120" s="39">
        <v>9700</v>
      </c>
      <c r="M120" s="5">
        <v>0</v>
      </c>
      <c r="N120" s="29" t="s">
        <v>21</v>
      </c>
      <c r="O120" s="12" t="s">
        <v>22</v>
      </c>
    </row>
    <row r="121" spans="1:15" ht="14.25">
      <c r="A121" s="5">
        <v>119</v>
      </c>
      <c r="B121" s="5" t="s">
        <v>16</v>
      </c>
      <c r="C121" s="35">
        <v>20115319</v>
      </c>
      <c r="D121" s="35" t="str">
        <f>TEXT("20115319",REPT(0,8))</f>
        <v>20115319</v>
      </c>
      <c r="E121" s="35" t="s">
        <v>190</v>
      </c>
      <c r="F121" s="36"/>
      <c r="G121" s="35" t="s">
        <v>191</v>
      </c>
      <c r="H121" s="5" t="s">
        <v>19</v>
      </c>
      <c r="I121" s="5">
        <v>1</v>
      </c>
      <c r="J121" s="37">
        <v>40718</v>
      </c>
      <c r="K121" s="38"/>
      <c r="L121" s="39">
        <v>15600</v>
      </c>
      <c r="M121" s="5">
        <v>0</v>
      </c>
      <c r="N121" s="29" t="s">
        <v>21</v>
      </c>
      <c r="O121" s="12" t="s">
        <v>22</v>
      </c>
    </row>
    <row r="122" spans="1:15" ht="14.25">
      <c r="A122" s="21">
        <v>120</v>
      </c>
      <c r="B122" s="5" t="s">
        <v>16</v>
      </c>
      <c r="C122" s="35">
        <v>20115560</v>
      </c>
      <c r="D122" s="35" t="str">
        <f>TEXT("20115560",REPT(0,8))</f>
        <v>20115560</v>
      </c>
      <c r="E122" s="35" t="s">
        <v>192</v>
      </c>
      <c r="F122" s="36"/>
      <c r="G122" s="35" t="s">
        <v>35</v>
      </c>
      <c r="H122" s="5" t="s">
        <v>19</v>
      </c>
      <c r="I122" s="5">
        <v>1</v>
      </c>
      <c r="J122" s="37">
        <v>40732</v>
      </c>
      <c r="K122" s="38"/>
      <c r="L122" s="39">
        <v>8300</v>
      </c>
      <c r="M122" s="5">
        <v>0</v>
      </c>
      <c r="N122" s="29" t="s">
        <v>21</v>
      </c>
      <c r="O122" s="12" t="s">
        <v>22</v>
      </c>
    </row>
    <row r="123" spans="1:15" ht="14.25">
      <c r="A123" s="21">
        <v>121</v>
      </c>
      <c r="B123" s="5" t="s">
        <v>16</v>
      </c>
      <c r="C123" s="35">
        <v>20119175</v>
      </c>
      <c r="D123" s="35" t="str">
        <f>TEXT("20119175",REPT(0,8))</f>
        <v>20119175</v>
      </c>
      <c r="E123" s="35" t="s">
        <v>193</v>
      </c>
      <c r="F123" s="36"/>
      <c r="G123" s="35" t="s">
        <v>194</v>
      </c>
      <c r="H123" s="5" t="s">
        <v>19</v>
      </c>
      <c r="I123" s="5">
        <v>1</v>
      </c>
      <c r="J123" s="37">
        <v>40835</v>
      </c>
      <c r="K123" s="38"/>
      <c r="L123" s="39">
        <v>27290</v>
      </c>
      <c r="M123" s="5">
        <v>0</v>
      </c>
      <c r="N123" s="29" t="s">
        <v>21</v>
      </c>
      <c r="O123" s="12" t="s">
        <v>22</v>
      </c>
    </row>
    <row r="124" spans="1:15" ht="14.25">
      <c r="A124" s="21">
        <v>122</v>
      </c>
      <c r="B124" s="5" t="s">
        <v>16</v>
      </c>
      <c r="C124" s="35">
        <v>11000549</v>
      </c>
      <c r="D124" s="35" t="str">
        <f>TEXT("11000549",REPT(0,8))</f>
        <v>11000549</v>
      </c>
      <c r="E124" s="35" t="s">
        <v>195</v>
      </c>
      <c r="F124" s="36"/>
      <c r="G124" s="35" t="s">
        <v>35</v>
      </c>
      <c r="H124" s="5" t="s">
        <v>19</v>
      </c>
      <c r="I124" s="5">
        <v>1</v>
      </c>
      <c r="J124" s="37">
        <v>40868</v>
      </c>
      <c r="K124" s="38"/>
      <c r="L124" s="35">
        <v>950</v>
      </c>
      <c r="M124" s="5">
        <v>0</v>
      </c>
      <c r="N124" s="29" t="s">
        <v>21</v>
      </c>
      <c r="O124" s="12" t="s">
        <v>22</v>
      </c>
    </row>
    <row r="125" spans="1:15" ht="14.25">
      <c r="A125" s="21">
        <v>123</v>
      </c>
      <c r="B125" s="5" t="s">
        <v>16</v>
      </c>
      <c r="C125" s="35">
        <v>11001793</v>
      </c>
      <c r="D125" s="35" t="str">
        <f>TEXT("11001793",REPT(0,8))</f>
        <v>11001793</v>
      </c>
      <c r="E125" s="35" t="s">
        <v>94</v>
      </c>
      <c r="F125" s="36"/>
      <c r="G125" s="35" t="s">
        <v>196</v>
      </c>
      <c r="H125" s="5" t="s">
        <v>19</v>
      </c>
      <c r="I125" s="5">
        <v>1</v>
      </c>
      <c r="J125" s="37">
        <v>40893</v>
      </c>
      <c r="K125" s="38"/>
      <c r="L125" s="39">
        <v>8419</v>
      </c>
      <c r="M125" s="5">
        <v>0</v>
      </c>
      <c r="N125" s="29" t="s">
        <v>21</v>
      </c>
      <c r="O125" s="12" t="s">
        <v>22</v>
      </c>
    </row>
    <row r="126" spans="1:15" ht="14.25">
      <c r="A126" s="21">
        <v>124</v>
      </c>
      <c r="B126" s="5" t="s">
        <v>16</v>
      </c>
      <c r="C126" s="35">
        <v>12005744</v>
      </c>
      <c r="D126" s="35" t="str">
        <f>TEXT("12005744",REPT(0,8))</f>
        <v>12005744</v>
      </c>
      <c r="E126" s="35" t="s">
        <v>164</v>
      </c>
      <c r="F126" s="36"/>
      <c r="G126" s="35" t="s">
        <v>197</v>
      </c>
      <c r="H126" s="5" t="s">
        <v>19</v>
      </c>
      <c r="I126" s="5">
        <v>1</v>
      </c>
      <c r="J126" s="37">
        <v>41211</v>
      </c>
      <c r="K126" s="38"/>
      <c r="L126" s="39">
        <v>3500</v>
      </c>
      <c r="M126" s="5">
        <v>0</v>
      </c>
      <c r="N126" s="29" t="s">
        <v>21</v>
      </c>
      <c r="O126" s="12" t="s">
        <v>22</v>
      </c>
    </row>
    <row r="127" spans="1:15" ht="14.25">
      <c r="A127" s="21">
        <v>125</v>
      </c>
      <c r="B127" s="5" t="s">
        <v>16</v>
      </c>
      <c r="C127" s="35">
        <v>12008057</v>
      </c>
      <c r="D127" s="35" t="str">
        <f>TEXT("12008057",REPT(0,8))</f>
        <v>12008057</v>
      </c>
      <c r="E127" s="35" t="s">
        <v>198</v>
      </c>
      <c r="F127" s="36"/>
      <c r="G127" s="35" t="s">
        <v>199</v>
      </c>
      <c r="H127" s="5" t="s">
        <v>19</v>
      </c>
      <c r="I127" s="5">
        <v>1</v>
      </c>
      <c r="J127" s="37">
        <v>41247</v>
      </c>
      <c r="K127" s="38"/>
      <c r="L127" s="39">
        <v>1795.1</v>
      </c>
      <c r="M127" s="5">
        <v>0</v>
      </c>
      <c r="N127" s="29" t="s">
        <v>21</v>
      </c>
      <c r="O127" s="12" t="s">
        <v>22</v>
      </c>
    </row>
    <row r="128" spans="1:15" ht="14.25">
      <c r="A128" s="21">
        <v>126</v>
      </c>
      <c r="B128" s="5" t="s">
        <v>16</v>
      </c>
      <c r="C128" s="35">
        <v>12008950</v>
      </c>
      <c r="D128" s="35" t="str">
        <f>TEXT("12008950",REPT(0,8))</f>
        <v>12008950</v>
      </c>
      <c r="E128" s="35" t="s">
        <v>200</v>
      </c>
      <c r="F128" s="36"/>
      <c r="G128" s="35" t="s">
        <v>35</v>
      </c>
      <c r="H128" s="5" t="s">
        <v>19</v>
      </c>
      <c r="I128" s="5">
        <v>1</v>
      </c>
      <c r="J128" s="37">
        <v>41262</v>
      </c>
      <c r="K128" s="38"/>
      <c r="L128" s="39">
        <v>1400</v>
      </c>
      <c r="M128" s="5">
        <v>0</v>
      </c>
      <c r="N128" s="29" t="s">
        <v>21</v>
      </c>
      <c r="O128" s="12" t="s">
        <v>22</v>
      </c>
    </row>
    <row r="129" spans="1:15" ht="14.25">
      <c r="A129" s="21">
        <v>127</v>
      </c>
      <c r="B129" s="5" t="s">
        <v>16</v>
      </c>
      <c r="C129" s="35">
        <v>13004000</v>
      </c>
      <c r="D129" s="35" t="str">
        <f>TEXT("13004000",REPT(0,8))</f>
        <v>13004000</v>
      </c>
      <c r="E129" s="35" t="s">
        <v>201</v>
      </c>
      <c r="F129" s="36"/>
      <c r="G129" s="35" t="s">
        <v>202</v>
      </c>
      <c r="H129" s="5" t="s">
        <v>19</v>
      </c>
      <c r="I129" s="5">
        <v>1</v>
      </c>
      <c r="J129" s="37">
        <v>41517</v>
      </c>
      <c r="K129" s="38"/>
      <c r="L129" s="39">
        <v>1550</v>
      </c>
      <c r="M129" s="5">
        <v>0</v>
      </c>
      <c r="N129" s="29" t="s">
        <v>21</v>
      </c>
      <c r="O129" s="12" t="s">
        <v>22</v>
      </c>
    </row>
    <row r="130" spans="1:15" ht="14.25">
      <c r="A130" s="21">
        <v>128</v>
      </c>
      <c r="B130" s="5" t="s">
        <v>16</v>
      </c>
      <c r="C130" s="35">
        <v>13007738</v>
      </c>
      <c r="D130" s="35" t="str">
        <f>TEXT("13007738",REPT(0,8))</f>
        <v>13007738</v>
      </c>
      <c r="E130" s="35" t="s">
        <v>112</v>
      </c>
      <c r="F130" s="36"/>
      <c r="G130" s="35" t="s">
        <v>203</v>
      </c>
      <c r="H130" s="5" t="s">
        <v>19</v>
      </c>
      <c r="I130" s="5">
        <v>1</v>
      </c>
      <c r="J130" s="37">
        <v>41592</v>
      </c>
      <c r="K130" s="38"/>
      <c r="L130" s="39">
        <v>4940</v>
      </c>
      <c r="M130" s="5">
        <v>0</v>
      </c>
      <c r="N130" s="29" t="s">
        <v>21</v>
      </c>
      <c r="O130" s="12" t="s">
        <v>22</v>
      </c>
    </row>
    <row r="131" spans="1:15" ht="14.25">
      <c r="A131" s="21">
        <v>129</v>
      </c>
      <c r="B131" s="5" t="s">
        <v>16</v>
      </c>
      <c r="C131" s="35" t="s">
        <v>204</v>
      </c>
      <c r="D131" s="35" t="str">
        <f>TEXT("13007739",REPT(0,8))</f>
        <v>13007739</v>
      </c>
      <c r="E131" s="35" t="s">
        <v>205</v>
      </c>
      <c r="F131" s="36"/>
      <c r="G131" s="35" t="s">
        <v>203</v>
      </c>
      <c r="H131" s="5" t="s">
        <v>19</v>
      </c>
      <c r="I131" s="5">
        <v>1</v>
      </c>
      <c r="J131" s="37">
        <v>41592</v>
      </c>
      <c r="K131" s="38"/>
      <c r="L131" s="39">
        <v>4940</v>
      </c>
      <c r="M131" s="5">
        <v>0</v>
      </c>
      <c r="N131" s="29" t="s">
        <v>21</v>
      </c>
      <c r="O131" s="12" t="s">
        <v>22</v>
      </c>
    </row>
    <row r="132" spans="1:15" ht="14.25">
      <c r="A132" s="21">
        <v>130</v>
      </c>
      <c r="B132" s="5" t="s">
        <v>16</v>
      </c>
      <c r="C132" s="35" t="s">
        <v>204</v>
      </c>
      <c r="D132" s="35" t="str">
        <f>TEXT("13007740",REPT(0,8))</f>
        <v>13007740</v>
      </c>
      <c r="E132" s="35" t="s">
        <v>205</v>
      </c>
      <c r="F132" s="36"/>
      <c r="G132" s="35" t="s">
        <v>203</v>
      </c>
      <c r="H132" s="5" t="s">
        <v>19</v>
      </c>
      <c r="I132" s="5">
        <v>1</v>
      </c>
      <c r="J132" s="37">
        <v>41592</v>
      </c>
      <c r="K132" s="38"/>
      <c r="L132" s="39">
        <v>4940</v>
      </c>
      <c r="M132" s="5">
        <v>0</v>
      </c>
      <c r="N132" s="29" t="s">
        <v>21</v>
      </c>
      <c r="O132" s="12" t="s">
        <v>22</v>
      </c>
    </row>
    <row r="133" spans="1:15" ht="14.25">
      <c r="A133" s="5">
        <v>131</v>
      </c>
      <c r="B133" s="5" t="s">
        <v>16</v>
      </c>
      <c r="C133" s="35" t="s">
        <v>204</v>
      </c>
      <c r="D133" s="35" t="str">
        <f>TEXT("13007741",REPT(0,8))</f>
        <v>13007741</v>
      </c>
      <c r="E133" s="35" t="s">
        <v>205</v>
      </c>
      <c r="F133" s="36"/>
      <c r="G133" s="35" t="s">
        <v>203</v>
      </c>
      <c r="H133" s="5" t="s">
        <v>19</v>
      </c>
      <c r="I133" s="5">
        <v>1</v>
      </c>
      <c r="J133" s="37">
        <v>41592</v>
      </c>
      <c r="K133" s="38"/>
      <c r="L133" s="39">
        <v>4940</v>
      </c>
      <c r="M133" s="5">
        <v>0</v>
      </c>
      <c r="N133" s="29" t="s">
        <v>21</v>
      </c>
      <c r="O133" s="12" t="s">
        <v>22</v>
      </c>
    </row>
    <row r="134" spans="1:15" ht="14.25">
      <c r="A134" s="5">
        <v>132</v>
      </c>
      <c r="B134" s="5" t="s">
        <v>16</v>
      </c>
      <c r="C134" s="35">
        <v>13010380</v>
      </c>
      <c r="D134" s="35" t="str">
        <f>TEXT("13010380",REPT(0,8))</f>
        <v>13010380</v>
      </c>
      <c r="E134" s="35" t="s">
        <v>206</v>
      </c>
      <c r="F134" s="36"/>
      <c r="G134" s="35" t="s">
        <v>35</v>
      </c>
      <c r="H134" s="5" t="s">
        <v>19</v>
      </c>
      <c r="I134" s="5">
        <v>1</v>
      </c>
      <c r="J134" s="37">
        <v>41627</v>
      </c>
      <c r="K134" s="38"/>
      <c r="L134" s="39">
        <v>1980</v>
      </c>
      <c r="M134" s="5">
        <v>0</v>
      </c>
      <c r="N134" s="29" t="s">
        <v>21</v>
      </c>
      <c r="O134" s="12" t="s">
        <v>22</v>
      </c>
    </row>
    <row r="135" spans="1:15" ht="14.25">
      <c r="A135" s="21">
        <v>133</v>
      </c>
      <c r="B135" s="5" t="s">
        <v>16</v>
      </c>
      <c r="C135" s="35">
        <v>14000121</v>
      </c>
      <c r="D135" s="35" t="str">
        <f>TEXT("1401118S",REPT(0,8))</f>
        <v>1401118S</v>
      </c>
      <c r="E135" s="35" t="s">
        <v>207</v>
      </c>
      <c r="F135" s="36"/>
      <c r="G135" s="35" t="s">
        <v>208</v>
      </c>
      <c r="H135" s="5" t="s">
        <v>19</v>
      </c>
      <c r="I135" s="5">
        <v>1</v>
      </c>
      <c r="J135" s="37">
        <v>41801</v>
      </c>
      <c r="K135" s="38"/>
      <c r="L135" s="39">
        <v>1800</v>
      </c>
      <c r="M135" s="5">
        <v>0</v>
      </c>
      <c r="N135" s="29" t="s">
        <v>21</v>
      </c>
      <c r="O135" s="12" t="s">
        <v>22</v>
      </c>
    </row>
    <row r="136" spans="1:15" ht="14.25">
      <c r="A136" s="21">
        <v>134</v>
      </c>
      <c r="B136" s="5" t="s">
        <v>16</v>
      </c>
      <c r="C136" s="35">
        <v>14000127</v>
      </c>
      <c r="D136" s="35" t="str">
        <f>TEXT("1401132S",REPT(0,8))</f>
        <v>1401132S</v>
      </c>
      <c r="E136" s="35" t="s">
        <v>209</v>
      </c>
      <c r="F136" s="36"/>
      <c r="G136" s="35" t="s">
        <v>210</v>
      </c>
      <c r="H136" s="5" t="s">
        <v>19</v>
      </c>
      <c r="I136" s="5">
        <v>1</v>
      </c>
      <c r="J136" s="37">
        <v>41809</v>
      </c>
      <c r="K136" s="38"/>
      <c r="L136" s="39">
        <v>1980</v>
      </c>
      <c r="M136" s="5">
        <v>0</v>
      </c>
      <c r="N136" s="29" t="s">
        <v>21</v>
      </c>
      <c r="O136" s="12" t="s">
        <v>22</v>
      </c>
    </row>
    <row r="137" spans="1:15" ht="14.25">
      <c r="A137" s="21">
        <v>135</v>
      </c>
      <c r="B137" s="5" t="s">
        <v>16</v>
      </c>
      <c r="C137" s="35">
        <v>14000128</v>
      </c>
      <c r="D137" s="35" t="str">
        <f>TEXT("1401133S",REPT(0,8))</f>
        <v>1401133S</v>
      </c>
      <c r="E137" s="35" t="s">
        <v>211</v>
      </c>
      <c r="F137" s="36"/>
      <c r="G137" s="35" t="s">
        <v>212</v>
      </c>
      <c r="H137" s="5" t="s">
        <v>19</v>
      </c>
      <c r="I137" s="5">
        <v>1</v>
      </c>
      <c r="J137" s="37">
        <v>41809</v>
      </c>
      <c r="K137" s="38"/>
      <c r="L137" s="39">
        <v>1050</v>
      </c>
      <c r="M137" s="5">
        <v>0</v>
      </c>
      <c r="N137" s="29" t="s">
        <v>21</v>
      </c>
      <c r="O137" s="12" t="s">
        <v>22</v>
      </c>
    </row>
    <row r="138" spans="1:15" ht="14.25">
      <c r="A138" s="21">
        <v>136</v>
      </c>
      <c r="B138" s="5" t="s">
        <v>16</v>
      </c>
      <c r="C138" s="35">
        <v>14000128</v>
      </c>
      <c r="D138" s="35" t="str">
        <f>TEXT("1401134S",REPT(0,8))</f>
        <v>1401134S</v>
      </c>
      <c r="E138" s="35" t="s">
        <v>211</v>
      </c>
      <c r="F138" s="36"/>
      <c r="G138" s="35" t="s">
        <v>212</v>
      </c>
      <c r="H138" s="5" t="s">
        <v>19</v>
      </c>
      <c r="I138" s="5">
        <v>1</v>
      </c>
      <c r="J138" s="37">
        <v>41809</v>
      </c>
      <c r="K138" s="38"/>
      <c r="L138" s="39">
        <v>1050</v>
      </c>
      <c r="M138" s="5">
        <v>0</v>
      </c>
      <c r="N138" s="29" t="s">
        <v>21</v>
      </c>
      <c r="O138" s="12" t="s">
        <v>22</v>
      </c>
    </row>
    <row r="139" spans="1:15" ht="14.25">
      <c r="A139" s="21">
        <v>137</v>
      </c>
      <c r="B139" s="5" t="s">
        <v>16</v>
      </c>
      <c r="C139" s="35">
        <v>14001688</v>
      </c>
      <c r="D139" s="35" t="str">
        <f>TEXT("1403815S",REPT(0,8))</f>
        <v>1403815S</v>
      </c>
      <c r="E139" s="35" t="s">
        <v>213</v>
      </c>
      <c r="F139" s="36"/>
      <c r="G139" s="35" t="s">
        <v>214</v>
      </c>
      <c r="H139" s="5" t="s">
        <v>19</v>
      </c>
      <c r="I139" s="5">
        <v>1</v>
      </c>
      <c r="J139" s="37">
        <v>41925</v>
      </c>
      <c r="K139" s="38"/>
      <c r="L139" s="39">
        <v>2788</v>
      </c>
      <c r="M139" s="5">
        <v>0</v>
      </c>
      <c r="N139" s="29" t="s">
        <v>21</v>
      </c>
      <c r="O139" s="12" t="s">
        <v>22</v>
      </c>
    </row>
    <row r="140" spans="1:15" ht="14.25">
      <c r="A140" s="21">
        <v>138</v>
      </c>
      <c r="B140" s="5" t="s">
        <v>16</v>
      </c>
      <c r="C140" s="35">
        <v>14001689</v>
      </c>
      <c r="D140" s="35" t="str">
        <f>TEXT("1403816S",REPT(0,8))</f>
        <v>1403816S</v>
      </c>
      <c r="E140" s="35" t="s">
        <v>119</v>
      </c>
      <c r="F140" s="36"/>
      <c r="G140" s="35" t="s">
        <v>215</v>
      </c>
      <c r="H140" s="5" t="s">
        <v>19</v>
      </c>
      <c r="I140" s="5">
        <v>1</v>
      </c>
      <c r="J140" s="37">
        <v>41925</v>
      </c>
      <c r="K140" s="38"/>
      <c r="L140" s="39">
        <v>21920</v>
      </c>
      <c r="M140" s="5">
        <v>0</v>
      </c>
      <c r="N140" s="29" t="s">
        <v>21</v>
      </c>
      <c r="O140" s="12" t="s">
        <v>22</v>
      </c>
    </row>
    <row r="141" spans="1:15" ht="14.25">
      <c r="A141" s="21">
        <v>139</v>
      </c>
      <c r="B141" s="5" t="s">
        <v>16</v>
      </c>
      <c r="C141" s="35">
        <v>14001689</v>
      </c>
      <c r="D141" s="35" t="str">
        <f>TEXT("1403817S",REPT(0,8))</f>
        <v>1403817S</v>
      </c>
      <c r="E141" s="35" t="s">
        <v>119</v>
      </c>
      <c r="F141" s="36"/>
      <c r="G141" s="35" t="s">
        <v>215</v>
      </c>
      <c r="H141" s="5" t="s">
        <v>19</v>
      </c>
      <c r="I141" s="5">
        <v>1</v>
      </c>
      <c r="J141" s="37">
        <v>41925</v>
      </c>
      <c r="K141" s="38"/>
      <c r="L141" s="39">
        <v>21920</v>
      </c>
      <c r="M141" s="5">
        <v>0</v>
      </c>
      <c r="N141" s="29" t="s">
        <v>21</v>
      </c>
      <c r="O141" s="12" t="s">
        <v>22</v>
      </c>
    </row>
    <row r="142" spans="1:15" ht="14.25">
      <c r="A142" s="21">
        <v>140</v>
      </c>
      <c r="B142" s="5" t="s">
        <v>16</v>
      </c>
      <c r="C142" s="35">
        <v>14001691</v>
      </c>
      <c r="D142" s="35" t="str">
        <f>TEXT("1403820S",REPT(0,8))</f>
        <v>1403820S</v>
      </c>
      <c r="E142" s="35" t="s">
        <v>216</v>
      </c>
      <c r="F142" s="36"/>
      <c r="G142" s="35" t="s">
        <v>217</v>
      </c>
      <c r="H142" s="5" t="s">
        <v>19</v>
      </c>
      <c r="I142" s="5">
        <v>1</v>
      </c>
      <c r="J142" s="37">
        <v>41925</v>
      </c>
      <c r="K142" s="38"/>
      <c r="L142" s="39">
        <v>7780</v>
      </c>
      <c r="M142" s="5">
        <v>0</v>
      </c>
      <c r="N142" s="29" t="s">
        <v>21</v>
      </c>
      <c r="O142" s="12" t="s">
        <v>22</v>
      </c>
    </row>
    <row r="143" spans="1:15" ht="14.25">
      <c r="A143" s="21">
        <v>141</v>
      </c>
      <c r="B143" s="5" t="s">
        <v>16</v>
      </c>
      <c r="C143" s="35">
        <v>14001691</v>
      </c>
      <c r="D143" s="35" t="str">
        <f>TEXT("1403821S",REPT(0,8))</f>
        <v>1403821S</v>
      </c>
      <c r="E143" s="35" t="s">
        <v>216</v>
      </c>
      <c r="F143" s="36"/>
      <c r="G143" s="35" t="s">
        <v>217</v>
      </c>
      <c r="H143" s="5" t="s">
        <v>19</v>
      </c>
      <c r="I143" s="5">
        <v>1</v>
      </c>
      <c r="J143" s="37">
        <v>41925</v>
      </c>
      <c r="K143" s="38"/>
      <c r="L143" s="39">
        <v>7780</v>
      </c>
      <c r="M143" s="5">
        <v>0</v>
      </c>
      <c r="N143" s="29" t="s">
        <v>21</v>
      </c>
      <c r="O143" s="12" t="s">
        <v>22</v>
      </c>
    </row>
    <row r="144" spans="1:15" ht="14.25">
      <c r="A144" s="21">
        <v>142</v>
      </c>
      <c r="B144" s="5" t="s">
        <v>16</v>
      </c>
      <c r="C144" s="35">
        <v>14001691</v>
      </c>
      <c r="D144" s="35" t="str">
        <f>TEXT("1403822S",REPT(0,8))</f>
        <v>1403822S</v>
      </c>
      <c r="E144" s="35" t="s">
        <v>216</v>
      </c>
      <c r="F144" s="36"/>
      <c r="G144" s="35" t="s">
        <v>217</v>
      </c>
      <c r="H144" s="5" t="s">
        <v>19</v>
      </c>
      <c r="I144" s="5">
        <v>1</v>
      </c>
      <c r="J144" s="37">
        <v>41925</v>
      </c>
      <c r="K144" s="38"/>
      <c r="L144" s="39">
        <v>7780</v>
      </c>
      <c r="M144" s="5">
        <v>0</v>
      </c>
      <c r="N144" s="29" t="s">
        <v>21</v>
      </c>
      <c r="O144" s="12" t="s">
        <v>22</v>
      </c>
    </row>
    <row r="145" spans="1:15" ht="14.25">
      <c r="A145" s="21">
        <v>143</v>
      </c>
      <c r="B145" s="5" t="s">
        <v>16</v>
      </c>
      <c r="C145" s="35">
        <v>14001691</v>
      </c>
      <c r="D145" s="35" t="str">
        <f>TEXT("1403823S",REPT(0,8))</f>
        <v>1403823S</v>
      </c>
      <c r="E145" s="35" t="s">
        <v>216</v>
      </c>
      <c r="F145" s="36"/>
      <c r="G145" s="35" t="s">
        <v>217</v>
      </c>
      <c r="H145" s="5" t="s">
        <v>19</v>
      </c>
      <c r="I145" s="5">
        <v>1</v>
      </c>
      <c r="J145" s="37">
        <v>41925</v>
      </c>
      <c r="K145" s="38"/>
      <c r="L145" s="39">
        <v>7780</v>
      </c>
      <c r="M145" s="5">
        <v>0</v>
      </c>
      <c r="N145" s="29" t="s">
        <v>21</v>
      </c>
      <c r="O145" s="12" t="s">
        <v>22</v>
      </c>
    </row>
    <row r="146" spans="1:15" ht="14.25">
      <c r="A146" s="5">
        <v>144</v>
      </c>
      <c r="B146" s="5" t="s">
        <v>16</v>
      </c>
      <c r="C146" s="35">
        <v>14001691</v>
      </c>
      <c r="D146" s="35" t="str">
        <f>TEXT("1403824S",REPT(0,8))</f>
        <v>1403824S</v>
      </c>
      <c r="E146" s="35" t="s">
        <v>216</v>
      </c>
      <c r="F146" s="36"/>
      <c r="G146" s="35" t="s">
        <v>217</v>
      </c>
      <c r="H146" s="5" t="s">
        <v>19</v>
      </c>
      <c r="I146" s="5">
        <v>1</v>
      </c>
      <c r="J146" s="37">
        <v>41925</v>
      </c>
      <c r="K146" s="38"/>
      <c r="L146" s="39">
        <v>7780</v>
      </c>
      <c r="M146" s="5">
        <v>0</v>
      </c>
      <c r="N146" s="29" t="s">
        <v>21</v>
      </c>
      <c r="O146" s="12" t="s">
        <v>22</v>
      </c>
    </row>
    <row r="147" spans="1:15" ht="14.25">
      <c r="A147" s="5">
        <v>145</v>
      </c>
      <c r="B147" s="5" t="s">
        <v>16</v>
      </c>
      <c r="C147" s="35">
        <v>14001691</v>
      </c>
      <c r="D147" s="35" t="str">
        <f>TEXT("1403825S",REPT(0,8))</f>
        <v>1403825S</v>
      </c>
      <c r="E147" s="35" t="s">
        <v>216</v>
      </c>
      <c r="F147" s="36"/>
      <c r="G147" s="35" t="s">
        <v>217</v>
      </c>
      <c r="H147" s="5" t="s">
        <v>19</v>
      </c>
      <c r="I147" s="5">
        <v>1</v>
      </c>
      <c r="J147" s="37">
        <v>41925</v>
      </c>
      <c r="K147" s="38"/>
      <c r="L147" s="39">
        <v>7780</v>
      </c>
      <c r="M147" s="5">
        <v>0</v>
      </c>
      <c r="N147" s="29" t="s">
        <v>21</v>
      </c>
      <c r="O147" s="12" t="s">
        <v>22</v>
      </c>
    </row>
    <row r="148" spans="1:15" ht="14.25">
      <c r="A148" s="21">
        <v>146</v>
      </c>
      <c r="B148" s="5" t="s">
        <v>16</v>
      </c>
      <c r="C148" s="35">
        <v>14001695</v>
      </c>
      <c r="D148" s="35" t="str">
        <f>TEXT("1403829S",REPT(0,8))</f>
        <v>1403829S</v>
      </c>
      <c r="E148" s="35" t="s">
        <v>218</v>
      </c>
      <c r="F148" s="36"/>
      <c r="G148" s="35" t="s">
        <v>219</v>
      </c>
      <c r="H148" s="5" t="s">
        <v>19</v>
      </c>
      <c r="I148" s="5">
        <v>1</v>
      </c>
      <c r="J148" s="37">
        <v>41925</v>
      </c>
      <c r="K148" s="38"/>
      <c r="L148" s="39">
        <v>48750</v>
      </c>
      <c r="M148" s="5">
        <v>0</v>
      </c>
      <c r="N148" s="29" t="s">
        <v>21</v>
      </c>
      <c r="O148" s="12" t="s">
        <v>22</v>
      </c>
    </row>
    <row r="149" spans="1:15" ht="14.25">
      <c r="A149" s="21">
        <v>147</v>
      </c>
      <c r="B149" s="5" t="s">
        <v>16</v>
      </c>
      <c r="C149" s="35">
        <v>14001690</v>
      </c>
      <c r="D149" s="35" t="str">
        <f>TEXT("1403818S",REPT(0,8))</f>
        <v>1403818S</v>
      </c>
      <c r="E149" s="35" t="s">
        <v>220</v>
      </c>
      <c r="F149" s="36"/>
      <c r="G149" s="35" t="s">
        <v>221</v>
      </c>
      <c r="H149" s="5" t="s">
        <v>19</v>
      </c>
      <c r="I149" s="5">
        <v>1</v>
      </c>
      <c r="J149" s="37">
        <v>41925</v>
      </c>
      <c r="K149" s="38"/>
      <c r="L149" s="39">
        <v>17998</v>
      </c>
      <c r="M149" s="5">
        <v>0</v>
      </c>
      <c r="N149" s="29" t="s">
        <v>21</v>
      </c>
      <c r="O149" s="12" t="s">
        <v>22</v>
      </c>
    </row>
    <row r="150" spans="1:15" ht="14.25">
      <c r="A150" s="21">
        <v>148</v>
      </c>
      <c r="B150" s="5" t="s">
        <v>16</v>
      </c>
      <c r="C150" s="35">
        <v>14001690</v>
      </c>
      <c r="D150" s="35" t="str">
        <f>TEXT("1403819S",REPT(0,8))</f>
        <v>1403819S</v>
      </c>
      <c r="E150" s="35" t="s">
        <v>220</v>
      </c>
      <c r="F150" s="36"/>
      <c r="G150" s="35" t="s">
        <v>221</v>
      </c>
      <c r="H150" s="5" t="s">
        <v>19</v>
      </c>
      <c r="I150" s="5">
        <v>1</v>
      </c>
      <c r="J150" s="37">
        <v>41925</v>
      </c>
      <c r="K150" s="38"/>
      <c r="L150" s="39">
        <v>17998</v>
      </c>
      <c r="M150" s="5">
        <v>0</v>
      </c>
      <c r="N150" s="29" t="s">
        <v>21</v>
      </c>
      <c r="O150" s="12" t="s">
        <v>22</v>
      </c>
    </row>
    <row r="151" spans="1:15" ht="14.25">
      <c r="A151" s="21">
        <v>149</v>
      </c>
      <c r="B151" s="5" t="s">
        <v>16</v>
      </c>
      <c r="C151" s="35">
        <v>14001694</v>
      </c>
      <c r="D151" s="35" t="str">
        <f>TEXT("1403828S",REPT(0,8))</f>
        <v>1403828S</v>
      </c>
      <c r="E151" s="35" t="s">
        <v>222</v>
      </c>
      <c r="F151" s="36"/>
      <c r="G151" s="35" t="s">
        <v>223</v>
      </c>
      <c r="H151" s="5" t="s">
        <v>19</v>
      </c>
      <c r="I151" s="5">
        <v>1</v>
      </c>
      <c r="J151" s="37">
        <v>41925</v>
      </c>
      <c r="K151" s="38"/>
      <c r="L151" s="39">
        <v>13900</v>
      </c>
      <c r="M151" s="5">
        <v>0</v>
      </c>
      <c r="N151" s="29" t="s">
        <v>21</v>
      </c>
      <c r="O151" s="12" t="s">
        <v>22</v>
      </c>
    </row>
    <row r="152" spans="1:15" ht="14.25">
      <c r="A152" s="21">
        <v>150</v>
      </c>
      <c r="B152" s="5" t="s">
        <v>16</v>
      </c>
      <c r="C152" s="35">
        <v>14001685</v>
      </c>
      <c r="D152" s="35" t="str">
        <f>TEXT("1403812S",REPT(0,8))</f>
        <v>1403812S</v>
      </c>
      <c r="E152" s="35" t="s">
        <v>224</v>
      </c>
      <c r="F152" s="36"/>
      <c r="G152" s="35" t="s">
        <v>225</v>
      </c>
      <c r="H152" s="5" t="s">
        <v>19</v>
      </c>
      <c r="I152" s="5">
        <v>1</v>
      </c>
      <c r="J152" s="37">
        <v>41925</v>
      </c>
      <c r="K152" s="38"/>
      <c r="L152" s="39">
        <v>165674</v>
      </c>
      <c r="M152" s="5">
        <v>0</v>
      </c>
      <c r="N152" s="29" t="s">
        <v>21</v>
      </c>
      <c r="O152" s="12" t="s">
        <v>22</v>
      </c>
    </row>
    <row r="153" spans="1:15" ht="14.25">
      <c r="A153" s="21">
        <v>151</v>
      </c>
      <c r="B153" s="5" t="s">
        <v>16</v>
      </c>
      <c r="C153" s="35">
        <v>14001686</v>
      </c>
      <c r="D153" s="35" t="str">
        <f>TEXT("1403813S",REPT(0,8))</f>
        <v>1403813S</v>
      </c>
      <c r="E153" s="35" t="s">
        <v>226</v>
      </c>
      <c r="F153" s="36"/>
      <c r="G153" s="35" t="s">
        <v>227</v>
      </c>
      <c r="H153" s="5" t="s">
        <v>19</v>
      </c>
      <c r="I153" s="5">
        <v>1</v>
      </c>
      <c r="J153" s="37">
        <v>41925</v>
      </c>
      <c r="K153" s="38"/>
      <c r="L153" s="39">
        <v>218000</v>
      </c>
      <c r="M153" s="5">
        <v>0</v>
      </c>
      <c r="N153" s="29" t="s">
        <v>21</v>
      </c>
      <c r="O153" s="12" t="s">
        <v>22</v>
      </c>
    </row>
    <row r="154" spans="1:15" ht="14.25">
      <c r="A154" s="21">
        <v>152</v>
      </c>
      <c r="B154" s="5" t="s">
        <v>16</v>
      </c>
      <c r="C154" s="35">
        <v>14001697</v>
      </c>
      <c r="D154" s="35" t="str">
        <f>TEXT("1403831S",REPT(0,8))</f>
        <v>1403831S</v>
      </c>
      <c r="E154" s="35" t="s">
        <v>228</v>
      </c>
      <c r="F154" s="36"/>
      <c r="G154" s="35" t="s">
        <v>229</v>
      </c>
      <c r="H154" s="5" t="s">
        <v>19</v>
      </c>
      <c r="I154" s="5">
        <v>1</v>
      </c>
      <c r="J154" s="37">
        <v>41925</v>
      </c>
      <c r="K154" s="38"/>
      <c r="L154" s="39">
        <v>1630</v>
      </c>
      <c r="M154" s="5">
        <v>0</v>
      </c>
      <c r="N154" s="29" t="s">
        <v>21</v>
      </c>
      <c r="O154" s="12" t="s">
        <v>22</v>
      </c>
    </row>
    <row r="155" spans="1:15" ht="14.25">
      <c r="A155" s="21">
        <v>153</v>
      </c>
      <c r="B155" s="5" t="s">
        <v>16</v>
      </c>
      <c r="C155" s="35">
        <v>14001697</v>
      </c>
      <c r="D155" s="35" t="str">
        <f>TEXT("1403832S",REPT(0,8))</f>
        <v>1403832S</v>
      </c>
      <c r="E155" s="35" t="s">
        <v>228</v>
      </c>
      <c r="F155" s="36"/>
      <c r="G155" s="35" t="s">
        <v>229</v>
      </c>
      <c r="H155" s="5" t="s">
        <v>19</v>
      </c>
      <c r="I155" s="5">
        <v>1</v>
      </c>
      <c r="J155" s="37">
        <v>41925</v>
      </c>
      <c r="K155" s="38"/>
      <c r="L155" s="39">
        <v>1630</v>
      </c>
      <c r="M155" s="5">
        <v>0</v>
      </c>
      <c r="N155" s="29" t="s">
        <v>21</v>
      </c>
      <c r="O155" s="12" t="s">
        <v>22</v>
      </c>
    </row>
    <row r="156" spans="1:15" ht="14.25">
      <c r="A156" s="21">
        <v>154</v>
      </c>
      <c r="B156" s="5" t="s">
        <v>16</v>
      </c>
      <c r="C156" s="35">
        <v>14001697</v>
      </c>
      <c r="D156" s="35" t="str">
        <f>TEXT("1403833S",REPT(0,8))</f>
        <v>1403833S</v>
      </c>
      <c r="E156" s="35" t="s">
        <v>228</v>
      </c>
      <c r="F156" s="36"/>
      <c r="G156" s="35" t="s">
        <v>229</v>
      </c>
      <c r="H156" s="5" t="s">
        <v>19</v>
      </c>
      <c r="I156" s="5">
        <v>1</v>
      </c>
      <c r="J156" s="37">
        <v>41925</v>
      </c>
      <c r="K156" s="38"/>
      <c r="L156" s="39">
        <v>1630</v>
      </c>
      <c r="M156" s="5">
        <v>0</v>
      </c>
      <c r="N156" s="29" t="s">
        <v>21</v>
      </c>
      <c r="O156" s="12" t="s">
        <v>22</v>
      </c>
    </row>
    <row r="157" spans="1:15" ht="14.25">
      <c r="A157" s="21">
        <v>155</v>
      </c>
      <c r="B157" s="5" t="s">
        <v>16</v>
      </c>
      <c r="C157" s="35">
        <v>14001687</v>
      </c>
      <c r="D157" s="35" t="str">
        <f>TEXT("1403814S",REPT(0,8))</f>
        <v>1403814S</v>
      </c>
      <c r="E157" s="35" t="s">
        <v>230</v>
      </c>
      <c r="F157" s="36"/>
      <c r="G157" s="35" t="s">
        <v>231</v>
      </c>
      <c r="H157" s="5" t="s">
        <v>19</v>
      </c>
      <c r="I157" s="5">
        <v>1</v>
      </c>
      <c r="J157" s="37">
        <v>41925</v>
      </c>
      <c r="K157" s="38"/>
      <c r="L157" s="39">
        <v>2960</v>
      </c>
      <c r="M157" s="5">
        <v>0</v>
      </c>
      <c r="N157" s="29" t="s">
        <v>21</v>
      </c>
      <c r="O157" s="12" t="s">
        <v>22</v>
      </c>
    </row>
    <row r="158" spans="1:15" ht="14.25">
      <c r="A158" s="21">
        <v>156</v>
      </c>
      <c r="B158" s="5" t="s">
        <v>16</v>
      </c>
      <c r="C158" s="35">
        <v>14001696</v>
      </c>
      <c r="D158" s="35" t="str">
        <f>TEXT("1403830S",REPT(0,8))</f>
        <v>1403830S</v>
      </c>
      <c r="E158" s="35" t="s">
        <v>232</v>
      </c>
      <c r="F158" s="36"/>
      <c r="G158" s="35" t="s">
        <v>233</v>
      </c>
      <c r="H158" s="5" t="s">
        <v>19</v>
      </c>
      <c r="I158" s="5">
        <v>1</v>
      </c>
      <c r="J158" s="37">
        <v>41925</v>
      </c>
      <c r="K158" s="38"/>
      <c r="L158" s="39">
        <v>1890</v>
      </c>
      <c r="M158" s="5">
        <v>0</v>
      </c>
      <c r="N158" s="29" t="s">
        <v>21</v>
      </c>
      <c r="O158" s="12" t="s">
        <v>22</v>
      </c>
    </row>
    <row r="159" spans="1:15" ht="14.25">
      <c r="A159" s="5">
        <v>157</v>
      </c>
      <c r="B159" s="5" t="s">
        <v>16</v>
      </c>
      <c r="C159" s="35">
        <v>14002057</v>
      </c>
      <c r="D159" s="35" t="str">
        <f>TEXT("1404822S",REPT(0,8))</f>
        <v>1404822S</v>
      </c>
      <c r="E159" s="35" t="s">
        <v>89</v>
      </c>
      <c r="F159" s="36"/>
      <c r="G159" s="35" t="s">
        <v>234</v>
      </c>
      <c r="H159" s="5" t="s">
        <v>19</v>
      </c>
      <c r="I159" s="5">
        <v>1</v>
      </c>
      <c r="J159" s="37">
        <v>41968</v>
      </c>
      <c r="K159" s="38"/>
      <c r="L159" s="39">
        <v>4892</v>
      </c>
      <c r="M159" s="5">
        <v>0</v>
      </c>
      <c r="N159" s="29" t="s">
        <v>21</v>
      </c>
      <c r="O159" s="12" t="s">
        <v>22</v>
      </c>
    </row>
    <row r="160" spans="1:15" ht="14.25">
      <c r="A160" s="5">
        <v>158</v>
      </c>
      <c r="B160" s="5" t="s">
        <v>16</v>
      </c>
      <c r="C160" s="35">
        <v>14002058</v>
      </c>
      <c r="D160" s="35" t="str">
        <f>TEXT("1404823S",REPT(0,8))</f>
        <v>1404823S</v>
      </c>
      <c r="E160" s="35" t="s">
        <v>89</v>
      </c>
      <c r="F160" s="36"/>
      <c r="G160" s="35" t="s">
        <v>234</v>
      </c>
      <c r="H160" s="5" t="s">
        <v>19</v>
      </c>
      <c r="I160" s="5">
        <v>1</v>
      </c>
      <c r="J160" s="37">
        <v>41968</v>
      </c>
      <c r="K160" s="38"/>
      <c r="L160" s="39">
        <v>4892</v>
      </c>
      <c r="M160" s="5">
        <v>0</v>
      </c>
      <c r="N160" s="29" t="s">
        <v>21</v>
      </c>
      <c r="O160" s="12" t="s">
        <v>22</v>
      </c>
    </row>
    <row r="161" spans="1:15" ht="14.25">
      <c r="A161" s="21">
        <v>159</v>
      </c>
      <c r="B161" s="5" t="s">
        <v>16</v>
      </c>
      <c r="C161" s="35">
        <v>14002059</v>
      </c>
      <c r="D161" s="35" t="str">
        <f>TEXT("1404824S",REPT(0,8))</f>
        <v>1404824S</v>
      </c>
      <c r="E161" s="35" t="s">
        <v>89</v>
      </c>
      <c r="F161" s="36"/>
      <c r="G161" s="35" t="s">
        <v>234</v>
      </c>
      <c r="H161" s="5" t="s">
        <v>19</v>
      </c>
      <c r="I161" s="5">
        <v>1</v>
      </c>
      <c r="J161" s="37">
        <v>41968</v>
      </c>
      <c r="K161" s="38"/>
      <c r="L161" s="39">
        <v>4892</v>
      </c>
      <c r="M161" s="5">
        <v>0</v>
      </c>
      <c r="N161" s="29" t="s">
        <v>21</v>
      </c>
      <c r="O161" s="12" t="s">
        <v>22</v>
      </c>
    </row>
    <row r="162" spans="1:15" ht="14.25">
      <c r="A162" s="21">
        <v>160</v>
      </c>
      <c r="B162" s="5" t="s">
        <v>16</v>
      </c>
      <c r="C162" s="35">
        <v>15000032</v>
      </c>
      <c r="D162" s="35" t="str">
        <f>TEXT("1500046S",REPT(0,8))</f>
        <v>1500046S</v>
      </c>
      <c r="E162" s="35" t="s">
        <v>235</v>
      </c>
      <c r="F162" s="36"/>
      <c r="G162" s="35" t="s">
        <v>236</v>
      </c>
      <c r="H162" s="5" t="s">
        <v>19</v>
      </c>
      <c r="I162" s="5">
        <v>1</v>
      </c>
      <c r="J162" s="37">
        <v>42116</v>
      </c>
      <c r="K162" s="38"/>
      <c r="L162" s="39">
        <v>4500</v>
      </c>
      <c r="M162" s="5">
        <v>0</v>
      </c>
      <c r="N162" s="29" t="s">
        <v>21</v>
      </c>
      <c r="O162" s="12" t="s">
        <v>22</v>
      </c>
    </row>
    <row r="163" spans="1:15" ht="14.25">
      <c r="A163" s="21">
        <v>161</v>
      </c>
      <c r="B163" s="5" t="s">
        <v>16</v>
      </c>
      <c r="C163" s="35">
        <v>15000032</v>
      </c>
      <c r="D163" s="35" t="str">
        <f>TEXT("1500047S",REPT(0,8))</f>
        <v>1500047S</v>
      </c>
      <c r="E163" s="35" t="s">
        <v>235</v>
      </c>
      <c r="F163" s="36"/>
      <c r="G163" s="35" t="s">
        <v>236</v>
      </c>
      <c r="H163" s="5" t="s">
        <v>19</v>
      </c>
      <c r="I163" s="5">
        <v>1</v>
      </c>
      <c r="J163" s="37">
        <v>42116</v>
      </c>
      <c r="K163" s="38"/>
      <c r="L163" s="39">
        <v>4500</v>
      </c>
      <c r="M163" s="5">
        <v>0</v>
      </c>
      <c r="N163" s="29" t="s">
        <v>21</v>
      </c>
      <c r="O163" s="12" t="s">
        <v>22</v>
      </c>
    </row>
    <row r="164" spans="1:15" ht="14.25">
      <c r="A164" s="21">
        <v>162</v>
      </c>
      <c r="B164" s="5" t="s">
        <v>16</v>
      </c>
      <c r="C164" s="35">
        <v>15000032</v>
      </c>
      <c r="D164" s="35" t="str">
        <f>TEXT("1500048S",REPT(0,8))</f>
        <v>1500048S</v>
      </c>
      <c r="E164" s="35" t="s">
        <v>235</v>
      </c>
      <c r="F164" s="36"/>
      <c r="G164" s="35" t="s">
        <v>236</v>
      </c>
      <c r="H164" s="5" t="s">
        <v>19</v>
      </c>
      <c r="I164" s="5">
        <v>1</v>
      </c>
      <c r="J164" s="37">
        <v>42116</v>
      </c>
      <c r="K164" s="38"/>
      <c r="L164" s="39">
        <v>4500</v>
      </c>
      <c r="M164" s="5">
        <v>0</v>
      </c>
      <c r="N164" s="29" t="s">
        <v>21</v>
      </c>
      <c r="O164" s="12" t="s">
        <v>22</v>
      </c>
    </row>
    <row r="165" spans="1:15" ht="14.25">
      <c r="A165" s="21">
        <v>163</v>
      </c>
      <c r="B165" s="5" t="s">
        <v>16</v>
      </c>
      <c r="C165" s="35" t="s">
        <v>237</v>
      </c>
      <c r="D165" s="35" t="str">
        <f>TEXT("1501290S",REPT(0,8))</f>
        <v>1501290S</v>
      </c>
      <c r="E165" s="35" t="s">
        <v>238</v>
      </c>
      <c r="F165" s="36"/>
      <c r="G165" s="35" t="s">
        <v>239</v>
      </c>
      <c r="H165" s="5" t="s">
        <v>19</v>
      </c>
      <c r="I165" s="5">
        <v>1</v>
      </c>
      <c r="J165" s="37">
        <v>42269</v>
      </c>
      <c r="K165" s="38"/>
      <c r="L165" s="39">
        <v>2850</v>
      </c>
      <c r="M165" s="5">
        <v>0</v>
      </c>
      <c r="N165" s="29" t="s">
        <v>21</v>
      </c>
      <c r="O165" s="12" t="s">
        <v>22</v>
      </c>
    </row>
    <row r="166" spans="1:15" ht="14.25">
      <c r="A166" s="21">
        <v>164</v>
      </c>
      <c r="B166" s="5" t="s">
        <v>16</v>
      </c>
      <c r="C166" s="35" t="s">
        <v>237</v>
      </c>
      <c r="D166" s="35" t="str">
        <f>TEXT("1501291S",REPT(0,8))</f>
        <v>1501291S</v>
      </c>
      <c r="E166" s="35" t="s">
        <v>238</v>
      </c>
      <c r="F166" s="36"/>
      <c r="G166" s="35" t="s">
        <v>239</v>
      </c>
      <c r="H166" s="5" t="s">
        <v>19</v>
      </c>
      <c r="I166" s="5">
        <v>1</v>
      </c>
      <c r="J166" s="37">
        <v>42269</v>
      </c>
      <c r="K166" s="38"/>
      <c r="L166" s="39">
        <v>2850</v>
      </c>
      <c r="M166" s="5">
        <v>0</v>
      </c>
      <c r="N166" s="29" t="s">
        <v>21</v>
      </c>
      <c r="O166" s="12" t="s">
        <v>22</v>
      </c>
    </row>
    <row r="167" spans="1:15" ht="14.25">
      <c r="A167" s="21">
        <v>165</v>
      </c>
      <c r="B167" s="5" t="s">
        <v>16</v>
      </c>
      <c r="C167" s="35" t="s">
        <v>237</v>
      </c>
      <c r="D167" s="35" t="str">
        <f>TEXT("1501292S",REPT(0,8))</f>
        <v>1501292S</v>
      </c>
      <c r="E167" s="35" t="s">
        <v>238</v>
      </c>
      <c r="F167" s="36"/>
      <c r="G167" s="35" t="s">
        <v>239</v>
      </c>
      <c r="H167" s="5" t="s">
        <v>19</v>
      </c>
      <c r="I167" s="5">
        <v>1</v>
      </c>
      <c r="J167" s="37">
        <v>42269</v>
      </c>
      <c r="K167" s="38"/>
      <c r="L167" s="39">
        <v>2850</v>
      </c>
      <c r="M167" s="5">
        <v>0</v>
      </c>
      <c r="N167" s="29" t="s">
        <v>21</v>
      </c>
      <c r="O167" s="12" t="s">
        <v>22</v>
      </c>
    </row>
    <row r="168" spans="1:15" ht="14.25">
      <c r="A168" s="21">
        <v>166</v>
      </c>
      <c r="B168" s="5" t="s">
        <v>16</v>
      </c>
      <c r="C168" s="35" t="s">
        <v>237</v>
      </c>
      <c r="D168" s="35" t="str">
        <f>TEXT("1501293S",REPT(0,8))</f>
        <v>1501293S</v>
      </c>
      <c r="E168" s="35" t="s">
        <v>238</v>
      </c>
      <c r="F168" s="36"/>
      <c r="G168" s="35" t="s">
        <v>239</v>
      </c>
      <c r="H168" s="5" t="s">
        <v>19</v>
      </c>
      <c r="I168" s="5">
        <v>1</v>
      </c>
      <c r="J168" s="37">
        <v>42269</v>
      </c>
      <c r="K168" s="38"/>
      <c r="L168" s="39">
        <v>2850</v>
      </c>
      <c r="M168" s="5">
        <v>0</v>
      </c>
      <c r="N168" s="29" t="s">
        <v>21</v>
      </c>
      <c r="O168" s="12" t="s">
        <v>22</v>
      </c>
    </row>
    <row r="169" spans="1:15" ht="14.25">
      <c r="A169" s="21">
        <v>167</v>
      </c>
      <c r="B169" s="5" t="s">
        <v>16</v>
      </c>
      <c r="C169" s="35" t="s">
        <v>240</v>
      </c>
      <c r="D169" s="35" t="str">
        <f>TEXT("1501307S",REPT(0,8))</f>
        <v>1501307S</v>
      </c>
      <c r="E169" s="35" t="s">
        <v>238</v>
      </c>
      <c r="F169" s="36"/>
      <c r="G169" s="35" t="s">
        <v>239</v>
      </c>
      <c r="H169" s="5" t="s">
        <v>19</v>
      </c>
      <c r="I169" s="5">
        <v>1</v>
      </c>
      <c r="J169" s="37">
        <v>42269</v>
      </c>
      <c r="K169" s="38"/>
      <c r="L169" s="39">
        <v>2850</v>
      </c>
      <c r="M169" s="5">
        <v>0</v>
      </c>
      <c r="N169" s="29" t="s">
        <v>21</v>
      </c>
      <c r="O169" s="12" t="s">
        <v>22</v>
      </c>
    </row>
    <row r="170" spans="1:15" ht="14.25">
      <c r="A170" s="21">
        <v>168</v>
      </c>
      <c r="B170" s="5" t="s">
        <v>16</v>
      </c>
      <c r="C170" s="35" t="s">
        <v>241</v>
      </c>
      <c r="D170" s="35" t="str">
        <f>TEXT("1501278S",REPT(0,8))</f>
        <v>1501278S</v>
      </c>
      <c r="E170" s="35" t="s">
        <v>242</v>
      </c>
      <c r="F170" s="36"/>
      <c r="G170" s="35" t="s">
        <v>243</v>
      </c>
      <c r="H170" s="5" t="s">
        <v>19</v>
      </c>
      <c r="I170" s="5">
        <v>1</v>
      </c>
      <c r="J170" s="37">
        <v>42269</v>
      </c>
      <c r="K170" s="38"/>
      <c r="L170" s="39">
        <v>2700</v>
      </c>
      <c r="M170" s="5">
        <v>0</v>
      </c>
      <c r="N170" s="29" t="s">
        <v>21</v>
      </c>
      <c r="O170" s="12" t="s">
        <v>22</v>
      </c>
    </row>
    <row r="171" spans="1:15" ht="14.25">
      <c r="A171" s="21">
        <v>169</v>
      </c>
      <c r="B171" s="5" t="s">
        <v>16</v>
      </c>
      <c r="C171" s="35" t="s">
        <v>244</v>
      </c>
      <c r="D171" s="35" t="str">
        <f>TEXT("1502610S",REPT(0,8))</f>
        <v>1502610S</v>
      </c>
      <c r="E171" s="35" t="s">
        <v>245</v>
      </c>
      <c r="F171" s="36"/>
      <c r="G171" s="35" t="s">
        <v>246</v>
      </c>
      <c r="H171" s="5" t="s">
        <v>19</v>
      </c>
      <c r="I171" s="5">
        <v>1</v>
      </c>
      <c r="J171" s="37">
        <v>42328</v>
      </c>
      <c r="K171" s="38"/>
      <c r="L171" s="39">
        <v>17800</v>
      </c>
      <c r="M171" s="5">
        <v>0</v>
      </c>
      <c r="N171" s="29" t="s">
        <v>21</v>
      </c>
      <c r="O171" s="12" t="s">
        <v>22</v>
      </c>
    </row>
    <row r="172" ht="14.25">
      <c r="L172">
        <f>SUM(L3:L171)</f>
        <v>1878767.1</v>
      </c>
    </row>
  </sheetData>
  <sheetProtection/>
  <mergeCells count="1">
    <mergeCell ref="A1:O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"/>
  <sheetViews>
    <sheetView zoomScaleSheetLayoutView="100" workbookViewId="0" topLeftCell="A1">
      <selection activeCell="A2" sqref="A2:IV5"/>
    </sheetView>
  </sheetViews>
  <sheetFormatPr defaultColWidth="9.00390625" defaultRowHeight="14.25"/>
  <cols>
    <col min="1" max="1" width="4.50390625" style="0" customWidth="1"/>
    <col min="2" max="3" width="8.875" style="0" customWidth="1"/>
    <col min="4" max="4" width="11.375" style="0" customWidth="1"/>
    <col min="5" max="6" width="11.50390625" style="0" customWidth="1"/>
    <col min="7" max="7" width="20.375" style="0" customWidth="1"/>
    <col min="8" max="8" width="11.25390625" style="2" customWidth="1"/>
    <col min="9" max="9" width="11.00390625" style="2" customWidth="1"/>
    <col min="10" max="10" width="12.75390625" style="0" customWidth="1"/>
    <col min="11" max="11" width="24.875" style="0" customWidth="1"/>
    <col min="12" max="12" width="16.25390625" style="0" customWidth="1"/>
    <col min="13" max="13" width="6.75390625" style="0" customWidth="1"/>
    <col min="14" max="14" width="7.75390625" style="0" customWidth="1"/>
    <col min="15" max="15" width="11.875" style="0" customWidth="1"/>
  </cols>
  <sheetData>
    <row r="1" spans="1:15" ht="33.75">
      <c r="A1" s="3" t="s">
        <v>247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10"/>
    </row>
    <row r="2" spans="1:15" s="1" customFormat="1" ht="14.25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7" t="s">
        <v>6</v>
      </c>
      <c r="G2" s="6" t="s">
        <v>7</v>
      </c>
      <c r="H2" s="6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5" s="1" customFormat="1" ht="14.25">
      <c r="A3" s="8"/>
      <c r="B3" s="8"/>
      <c r="C3" s="8"/>
      <c r="D3" s="8"/>
      <c r="E3" s="8"/>
      <c r="F3" s="8"/>
      <c r="G3" s="8"/>
      <c r="H3" s="9"/>
      <c r="I3" s="9"/>
      <c r="J3" s="8"/>
      <c r="K3" s="8"/>
      <c r="L3" s="8"/>
      <c r="M3" s="8">
        <v>0</v>
      </c>
      <c r="N3" s="11" t="s">
        <v>21</v>
      </c>
      <c r="O3" s="12" t="s">
        <v>22</v>
      </c>
    </row>
    <row r="4" spans="1:15" s="1" customFormat="1" ht="14.25">
      <c r="A4" s="8"/>
      <c r="B4" s="8"/>
      <c r="C4" s="8"/>
      <c r="D4" s="8"/>
      <c r="E4" s="8"/>
      <c r="F4" s="8"/>
      <c r="G4" s="8"/>
      <c r="H4" s="9"/>
      <c r="I4" s="9"/>
      <c r="J4" s="8"/>
      <c r="K4" s="8"/>
      <c r="L4" s="8"/>
      <c r="M4" s="8">
        <v>0</v>
      </c>
      <c r="N4" s="11" t="s">
        <v>21</v>
      </c>
      <c r="O4" s="12" t="s">
        <v>22</v>
      </c>
    </row>
    <row r="5" spans="1:15" s="1" customFormat="1" ht="14.25">
      <c r="A5" s="8"/>
      <c r="B5" s="8"/>
      <c r="C5" s="8"/>
      <c r="D5" s="8"/>
      <c r="E5" s="8"/>
      <c r="F5" s="8"/>
      <c r="G5" s="8"/>
      <c r="H5" s="9"/>
      <c r="I5" s="9"/>
      <c r="J5" s="8"/>
      <c r="K5" s="8"/>
      <c r="L5" s="8"/>
      <c r="M5" s="8">
        <v>0</v>
      </c>
      <c r="N5" s="11" t="s">
        <v>21</v>
      </c>
      <c r="O5" s="12" t="s">
        <v>22</v>
      </c>
    </row>
  </sheetData>
  <sheetProtection/>
  <mergeCells count="1">
    <mergeCell ref="A1:O1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青青的莫</cp:lastModifiedBy>
  <dcterms:created xsi:type="dcterms:W3CDTF">2020-09-17T03:21:46Z</dcterms:created>
  <dcterms:modified xsi:type="dcterms:W3CDTF">2022-09-25T16:17:24Z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C56FDC574C0F44FD91539F4F25174BB6</vt:lpwstr>
  </property>
</Properties>
</file>