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A78" i="1" l="1"/>
  <c r="AU78" i="1"/>
  <c r="AO78" i="1"/>
  <c r="AI78" i="1"/>
  <c r="AC78" i="1"/>
  <c r="BA76" i="1"/>
  <c r="AU76" i="1"/>
  <c r="AO76" i="1"/>
  <c r="AI76" i="1"/>
  <c r="AC76" i="1"/>
  <c r="BA75" i="1"/>
  <c r="AU75" i="1"/>
  <c r="AO75" i="1"/>
  <c r="AI75" i="1"/>
  <c r="AC75" i="1"/>
  <c r="BA74" i="1"/>
  <c r="AU74" i="1"/>
  <c r="AO74" i="1"/>
  <c r="AI74" i="1"/>
  <c r="AC74" i="1"/>
  <c r="BA73" i="1"/>
  <c r="AU73" i="1"/>
  <c r="AO73" i="1"/>
  <c r="AI73" i="1"/>
  <c r="AC73" i="1"/>
  <c r="BA72" i="1"/>
  <c r="AU72" i="1"/>
  <c r="AO72" i="1"/>
  <c r="AI72" i="1"/>
  <c r="AC72" i="1"/>
  <c r="BA71" i="1"/>
  <c r="AU71" i="1"/>
  <c r="AO71" i="1"/>
  <c r="AI71" i="1"/>
  <c r="AC71" i="1"/>
  <c r="BA70" i="1"/>
  <c r="AU70" i="1"/>
  <c r="AO70" i="1"/>
  <c r="AI70" i="1"/>
  <c r="AC70" i="1"/>
  <c r="BA69" i="1"/>
  <c r="AU69" i="1"/>
  <c r="AO69" i="1"/>
  <c r="AI69" i="1"/>
  <c r="AC69" i="1"/>
  <c r="BA68" i="1"/>
  <c r="AU68" i="1"/>
  <c r="AO68" i="1"/>
  <c r="AI68" i="1"/>
  <c r="AC68" i="1"/>
  <c r="BA67" i="1"/>
  <c r="AU67" i="1"/>
  <c r="AO67" i="1"/>
  <c r="AI67" i="1"/>
  <c r="AC67" i="1"/>
  <c r="BA66" i="1"/>
  <c r="AU66" i="1"/>
  <c r="AO66" i="1"/>
  <c r="AI66" i="1"/>
  <c r="AC66" i="1"/>
  <c r="BA65" i="1"/>
  <c r="AU65" i="1"/>
  <c r="AO65" i="1"/>
  <c r="AI65" i="1"/>
  <c r="AC65" i="1"/>
  <c r="BA64" i="1"/>
  <c r="AU64" i="1"/>
  <c r="AO64" i="1"/>
  <c r="AI64" i="1"/>
  <c r="AC64" i="1"/>
  <c r="BA63" i="1"/>
  <c r="AU63" i="1"/>
  <c r="AO63" i="1"/>
  <c r="AI63" i="1"/>
  <c r="AC63" i="1"/>
  <c r="BA62" i="1"/>
  <c r="AU62" i="1"/>
  <c r="AO62" i="1"/>
  <c r="AI62" i="1"/>
  <c r="AC62" i="1"/>
  <c r="BA61" i="1"/>
  <c r="AU61" i="1"/>
  <c r="AO61" i="1"/>
  <c r="AI61" i="1"/>
  <c r="AC61" i="1"/>
  <c r="BA60" i="1"/>
  <c r="AU60" i="1"/>
  <c r="AO60" i="1"/>
  <c r="AI60" i="1"/>
  <c r="AC60" i="1"/>
  <c r="BA59" i="1"/>
  <c r="AU59" i="1"/>
  <c r="AO59" i="1"/>
  <c r="AI59" i="1"/>
  <c r="AC59" i="1"/>
  <c r="BA58" i="1"/>
  <c r="AU58" i="1"/>
  <c r="AO58" i="1"/>
  <c r="AI58" i="1"/>
  <c r="AC58" i="1"/>
  <c r="BA57" i="1"/>
  <c r="AU57" i="1"/>
  <c r="AO57" i="1"/>
  <c r="AI57" i="1"/>
  <c r="AC57" i="1"/>
  <c r="BA56" i="1"/>
  <c r="AU56" i="1"/>
  <c r="AO56" i="1"/>
  <c r="AI56" i="1"/>
  <c r="AC56" i="1"/>
  <c r="BA55" i="1"/>
  <c r="AU55" i="1"/>
  <c r="AO55" i="1"/>
  <c r="AI55" i="1"/>
  <c r="AC55" i="1"/>
  <c r="BA54" i="1"/>
  <c r="AU54" i="1"/>
  <c r="AO54" i="1"/>
  <c r="AI54" i="1"/>
  <c r="AC54" i="1"/>
  <c r="BA53" i="1"/>
  <c r="AU53" i="1"/>
  <c r="AO53" i="1"/>
  <c r="AI53" i="1"/>
  <c r="AC53" i="1"/>
  <c r="BA52" i="1"/>
  <c r="AU52" i="1"/>
  <c r="AO52" i="1"/>
  <c r="AI52" i="1"/>
  <c r="AC52" i="1"/>
  <c r="BA51" i="1"/>
  <c r="AU51" i="1"/>
  <c r="AO51" i="1"/>
  <c r="AI51" i="1"/>
  <c r="AC51" i="1"/>
  <c r="BA50" i="1"/>
  <c r="AU50" i="1"/>
  <c r="AO50" i="1"/>
  <c r="AI50" i="1"/>
  <c r="AC50" i="1"/>
  <c r="BA49" i="1"/>
  <c r="AU49" i="1"/>
  <c r="AO49" i="1"/>
  <c r="AI49" i="1"/>
  <c r="AC49" i="1"/>
  <c r="BA48" i="1"/>
  <c r="AU48" i="1"/>
  <c r="AO48" i="1"/>
  <c r="AI48" i="1"/>
  <c r="AC48" i="1"/>
  <c r="BA47" i="1"/>
  <c r="AU47" i="1"/>
  <c r="AO47" i="1"/>
  <c r="AI47" i="1"/>
  <c r="AC47" i="1"/>
  <c r="BA46" i="1"/>
  <c r="AU46" i="1"/>
  <c r="AO46" i="1"/>
  <c r="AI46" i="1"/>
  <c r="AC46" i="1"/>
  <c r="BA45" i="1"/>
  <c r="AU45" i="1"/>
  <c r="AO45" i="1"/>
  <c r="AI45" i="1"/>
  <c r="AC45" i="1"/>
  <c r="BA44" i="1"/>
  <c r="AU44" i="1"/>
  <c r="AO44" i="1"/>
  <c r="AI44" i="1"/>
  <c r="AC44" i="1"/>
  <c r="BA43" i="1"/>
  <c r="AU43" i="1"/>
  <c r="AO43" i="1"/>
  <c r="AI43" i="1"/>
  <c r="AC43" i="1"/>
  <c r="BA42" i="1"/>
  <c r="AU42" i="1"/>
  <c r="AO42" i="1"/>
  <c r="AI42" i="1"/>
  <c r="AC42" i="1"/>
  <c r="BA41" i="1"/>
  <c r="AU41" i="1"/>
  <c r="AO41" i="1"/>
  <c r="AI41" i="1"/>
  <c r="AC41" i="1"/>
  <c r="BA40" i="1"/>
  <c r="AU40" i="1"/>
  <c r="AO40" i="1"/>
  <c r="AI40" i="1"/>
  <c r="AC40" i="1"/>
  <c r="BA39" i="1"/>
  <c r="AU39" i="1"/>
  <c r="AO39" i="1"/>
  <c r="AI39" i="1"/>
  <c r="AC39" i="1"/>
  <c r="BA38" i="1"/>
  <c r="AU38" i="1"/>
  <c r="AO38" i="1"/>
  <c r="AI38" i="1"/>
  <c r="AC38" i="1"/>
  <c r="BA37" i="1"/>
  <c r="AU37" i="1"/>
  <c r="AO37" i="1"/>
  <c r="AI37" i="1"/>
  <c r="AC37" i="1"/>
  <c r="BA36" i="1"/>
  <c r="AU36" i="1"/>
  <c r="AO36" i="1"/>
  <c r="AI36" i="1"/>
  <c r="AC36" i="1"/>
  <c r="BA35" i="1"/>
  <c r="AU35" i="1"/>
  <c r="AO35" i="1"/>
  <c r="AI35" i="1"/>
  <c r="AC35" i="1"/>
  <c r="BA34" i="1"/>
  <c r="AU34" i="1"/>
  <c r="AO34" i="1"/>
  <c r="AI34" i="1"/>
  <c r="AC34" i="1"/>
  <c r="BA33" i="1"/>
  <c r="AU33" i="1"/>
  <c r="AO33" i="1"/>
  <c r="AI33" i="1"/>
  <c r="AC33" i="1"/>
  <c r="BA32" i="1"/>
  <c r="AU32" i="1"/>
  <c r="AO32" i="1"/>
  <c r="AI32" i="1"/>
  <c r="AC32" i="1"/>
  <c r="BA31" i="1"/>
  <c r="AU31" i="1"/>
  <c r="AO31" i="1"/>
  <c r="AI31" i="1"/>
  <c r="AC31" i="1"/>
  <c r="BA30" i="1"/>
  <c r="AU30" i="1"/>
  <c r="AO30" i="1"/>
  <c r="AI30" i="1"/>
  <c r="AC30" i="1"/>
  <c r="BA29" i="1"/>
  <c r="AU29" i="1"/>
  <c r="AO29" i="1"/>
  <c r="AI29" i="1"/>
  <c r="AC29" i="1"/>
  <c r="BA28" i="1"/>
  <c r="AU28" i="1"/>
  <c r="AO28" i="1"/>
  <c r="AI28" i="1"/>
  <c r="AC28" i="1"/>
  <c r="BA27" i="1"/>
  <c r="AU27" i="1"/>
  <c r="AO27" i="1"/>
  <c r="AI27" i="1"/>
  <c r="AC27" i="1"/>
  <c r="BA26" i="1"/>
  <c r="AU26" i="1"/>
  <c r="AO26" i="1"/>
  <c r="AI26" i="1"/>
  <c r="AC26" i="1"/>
  <c r="BA25" i="1"/>
  <c r="AU25" i="1"/>
  <c r="AO25" i="1"/>
  <c r="AI25" i="1"/>
  <c r="AC25" i="1"/>
  <c r="BA24" i="1"/>
  <c r="AU24" i="1"/>
  <c r="AO24" i="1"/>
  <c r="AI24" i="1"/>
  <c r="AC24" i="1"/>
  <c r="BA23" i="1"/>
  <c r="AU23" i="1"/>
  <c r="AO23" i="1"/>
  <c r="AI23" i="1"/>
  <c r="AC23" i="1"/>
  <c r="BA22" i="1"/>
  <c r="AU22" i="1"/>
  <c r="AO22" i="1"/>
  <c r="AI22" i="1"/>
  <c r="AC22" i="1"/>
  <c r="BA21" i="1"/>
  <c r="AU21" i="1"/>
  <c r="AO21" i="1"/>
  <c r="AI21" i="1"/>
  <c r="AC21" i="1"/>
  <c r="BA20" i="1"/>
  <c r="AU20" i="1"/>
  <c r="AO20" i="1"/>
  <c r="AI20" i="1"/>
  <c r="AC20" i="1"/>
  <c r="BA19" i="1"/>
  <c r="AU19" i="1"/>
  <c r="AO19" i="1"/>
  <c r="AI19" i="1"/>
  <c r="AC19" i="1"/>
  <c r="BA18" i="1"/>
  <c r="AU18" i="1"/>
  <c r="AO18" i="1"/>
  <c r="AI18" i="1"/>
  <c r="AC18" i="1"/>
  <c r="BA17" i="1"/>
  <c r="AU17" i="1"/>
  <c r="AO17" i="1"/>
  <c r="AI17" i="1"/>
  <c r="AC17" i="1"/>
  <c r="BA16" i="1"/>
  <c r="AU16" i="1"/>
  <c r="AO16" i="1"/>
  <c r="AI16" i="1"/>
  <c r="AC16" i="1"/>
  <c r="BA15" i="1"/>
  <c r="AU15" i="1"/>
  <c r="AO15" i="1"/>
  <c r="AI15" i="1"/>
  <c r="AC15" i="1"/>
  <c r="BA14" i="1"/>
  <c r="AU14" i="1"/>
  <c r="AO14" i="1"/>
  <c r="AI14" i="1"/>
  <c r="AC14" i="1"/>
  <c r="BA13" i="1"/>
  <c r="AU13" i="1"/>
  <c r="AO13" i="1"/>
  <c r="AI13" i="1"/>
  <c r="AC13" i="1"/>
  <c r="BA12" i="1"/>
  <c r="AU12" i="1"/>
  <c r="AO12" i="1"/>
  <c r="AI12" i="1"/>
  <c r="AC12" i="1"/>
  <c r="BA11" i="1"/>
  <c r="AU11" i="1"/>
  <c r="AO11" i="1"/>
  <c r="AI11" i="1"/>
  <c r="AC11" i="1"/>
  <c r="BA10" i="1"/>
  <c r="AU10" i="1"/>
  <c r="AO10" i="1"/>
  <c r="AI10" i="1"/>
  <c r="AC10" i="1"/>
  <c r="BA9" i="1"/>
  <c r="AU9" i="1"/>
  <c r="AO9" i="1"/>
  <c r="AI9" i="1"/>
  <c r="AC9" i="1"/>
  <c r="BA8" i="1"/>
  <c r="AU8" i="1"/>
  <c r="AO8" i="1"/>
  <c r="AI8" i="1"/>
  <c r="AC8" i="1"/>
  <c r="BA7" i="1"/>
  <c r="AU7" i="1"/>
  <c r="AO7" i="1"/>
  <c r="AI7" i="1"/>
  <c r="AC7" i="1"/>
  <c r="BA6" i="1"/>
  <c r="AU6" i="1"/>
  <c r="AO6" i="1"/>
  <c r="AI6" i="1"/>
  <c r="AC6" i="1"/>
  <c r="BA5" i="1"/>
  <c r="AU5" i="1"/>
  <c r="AO5" i="1"/>
  <c r="AI5" i="1"/>
  <c r="AC5" i="1"/>
  <c r="BA4" i="1"/>
  <c r="AU4" i="1"/>
  <c r="AO4" i="1"/>
  <c r="AI4" i="1"/>
  <c r="AC4" i="1"/>
  <c r="BA3" i="1"/>
  <c r="AU3" i="1"/>
  <c r="AO3" i="1"/>
  <c r="AI3" i="1"/>
  <c r="AC3" i="1"/>
</calcChain>
</file>

<file path=xl/sharedStrings.xml><?xml version="1.0" encoding="utf-8"?>
<sst xmlns="http://schemas.openxmlformats.org/spreadsheetml/2006/main" count="2295" uniqueCount="749">
  <si>
    <t xml:space="preserve"> 计算机设计大赛分组</t>
  </si>
  <si>
    <t>作品编号</t>
  </si>
  <si>
    <t>作品赛区</t>
  </si>
  <si>
    <t>组别</t>
  </si>
  <si>
    <t>答辩顺序</t>
  </si>
  <si>
    <t>作品分类</t>
  </si>
  <si>
    <t>报名表提交情况</t>
  </si>
  <si>
    <t>作品说明提交情况</t>
  </si>
  <si>
    <t>状态</t>
  </si>
  <si>
    <t>是否上传汇款凭证</t>
  </si>
  <si>
    <t>作品名称</t>
  </si>
  <si>
    <t>参赛学校</t>
  </si>
  <si>
    <t>省份</t>
  </si>
  <si>
    <t>性质</t>
  </si>
  <si>
    <t>部署链接1</t>
  </si>
  <si>
    <t>部署链接2</t>
  </si>
  <si>
    <t>百度开放云账号</t>
  </si>
  <si>
    <t>参赛文件夹访问网址</t>
  </si>
  <si>
    <t>作品文件包</t>
  </si>
  <si>
    <t>素材、源码包</t>
  </si>
  <si>
    <t>答辩辅助文件</t>
  </si>
  <si>
    <t>作品演示视频</t>
  </si>
  <si>
    <t>参赛文件夹访问网址提取码</t>
  </si>
  <si>
    <t>作品文件包提取码</t>
  </si>
  <si>
    <t>素材、源码包提取码</t>
  </si>
  <si>
    <t>答辩辅助文件提取码</t>
  </si>
  <si>
    <t>作品演示视频提取码</t>
  </si>
  <si>
    <t>作者一姓名</t>
  </si>
  <si>
    <t>作者一身份证</t>
  </si>
  <si>
    <t>作者一专业</t>
  </si>
  <si>
    <t>作者一年级</t>
  </si>
  <si>
    <t>作者一信箱</t>
  </si>
  <si>
    <t>作者一电话</t>
  </si>
  <si>
    <t>作者二姓名</t>
  </si>
  <si>
    <t>作者二身份证</t>
  </si>
  <si>
    <t>作者二专业</t>
  </si>
  <si>
    <t>作者二年级</t>
  </si>
  <si>
    <t>作者二信箱</t>
  </si>
  <si>
    <t>作者二电话</t>
  </si>
  <si>
    <t>作者三姓名</t>
  </si>
  <si>
    <t>作者三身份证</t>
  </si>
  <si>
    <t>作者三专业</t>
  </si>
  <si>
    <t>作者三年级</t>
  </si>
  <si>
    <t>作者三信箱</t>
  </si>
  <si>
    <t>作者三电话</t>
  </si>
  <si>
    <t>作者四姓名</t>
  </si>
  <si>
    <t>作者四身份证</t>
  </si>
  <si>
    <t>作者四专业</t>
  </si>
  <si>
    <t>作者四年级</t>
  </si>
  <si>
    <t>作者四信箱</t>
  </si>
  <si>
    <t>作者四电话</t>
  </si>
  <si>
    <t>作者五姓名</t>
  </si>
  <si>
    <t>作者五身份证</t>
  </si>
  <si>
    <t>作者五专业</t>
  </si>
  <si>
    <t>作者五年级</t>
  </si>
  <si>
    <t>作者五信箱</t>
  </si>
  <si>
    <t>作者五电话</t>
  </si>
  <si>
    <t>指导教师一姓名</t>
  </si>
  <si>
    <t>指导教师一电话</t>
  </si>
  <si>
    <t>指导教师一单位</t>
  </si>
  <si>
    <t>指导教师一信箱</t>
  </si>
  <si>
    <t>指导教师二姓名</t>
  </si>
  <si>
    <t>指导教师二电话</t>
  </si>
  <si>
    <t>指导教师二单位</t>
  </si>
  <si>
    <t>指导教师二信箱</t>
  </si>
  <si>
    <t>单位联系人姓名</t>
  </si>
  <si>
    <t>单位联系人电话</t>
  </si>
  <si>
    <t>单位联系人职务</t>
  </si>
  <si>
    <t>单位联系人信箱</t>
  </si>
  <si>
    <t>盖章报名表图片上传</t>
  </si>
  <si>
    <t>版权声明图片上传</t>
  </si>
  <si>
    <t>评委1</t>
  </si>
  <si>
    <t>评委2</t>
  </si>
  <si>
    <t>评委4</t>
  </si>
  <si>
    <t>奖项设置</t>
  </si>
  <si>
    <t>海南省级赛</t>
  </si>
  <si>
    <t>第一组</t>
  </si>
  <si>
    <t>软件应用与开发-Web应用与开发</t>
  </si>
  <si>
    <t>已提交</t>
  </si>
  <si>
    <t>等待审核</t>
  </si>
  <si>
    <t>否</t>
  </si>
  <si>
    <t>海狮交友网</t>
  </si>
  <si>
    <t>海南师范大学信息学院</t>
  </si>
  <si>
    <t>海南</t>
  </si>
  <si>
    <t>本科</t>
  </si>
  <si>
    <t>章勇</t>
  </si>
  <si>
    <t>计算机类</t>
  </si>
  <si>
    <t>2016级</t>
  </si>
  <si>
    <t>1334886283@qq.com</t>
  </si>
  <si>
    <t>柳汀洲</t>
  </si>
  <si>
    <t>503301397@qq.com</t>
  </si>
  <si>
    <t>杨添钧</t>
  </si>
  <si>
    <t>1597206580@qq.com</t>
  </si>
  <si>
    <t>薛以胜</t>
  </si>
  <si>
    <t>海南师范大学</t>
  </si>
  <si>
    <t>52214711@qq.com</t>
  </si>
  <si>
    <t>赵志青</t>
  </si>
  <si>
    <t>辅导员</t>
  </si>
  <si>
    <t>964976605@qq.com</t>
  </si>
  <si>
    <t>何书前</t>
  </si>
  <si>
    <t>文斌</t>
  </si>
  <si>
    <t>张昕</t>
  </si>
  <si>
    <t>张瑜</t>
  </si>
  <si>
    <t>一等奖</t>
  </si>
  <si>
    <t>迅微助手</t>
  </si>
  <si>
    <t>陈玉健</t>
  </si>
  <si>
    <t>计算机科学与技术（非师范）</t>
  </si>
  <si>
    <t>kevin_cyj@outlook.com</t>
  </si>
  <si>
    <t>李建峰</t>
  </si>
  <si>
    <t>530274275@qq.com</t>
  </si>
  <si>
    <t>黄雨晴</t>
  </si>
  <si>
    <t>教育技术学</t>
  </si>
  <si>
    <t>蒋文娟</t>
  </si>
  <si>
    <t>海南师范大学信息科学技术学院</t>
  </si>
  <si>
    <t>may_jwj@qq.com</t>
  </si>
  <si>
    <t>二等奖</t>
  </si>
  <si>
    <t>海南动物资料网</t>
  </si>
  <si>
    <t>海南师范大学信息学院1</t>
  </si>
  <si>
    <t>王建超</t>
  </si>
  <si>
    <t>软件工程</t>
  </si>
  <si>
    <t>2015级</t>
  </si>
  <si>
    <t>1365003673@qq.com</t>
  </si>
  <si>
    <t>沈翔</t>
  </si>
  <si>
    <t>计算机科学与技术</t>
  </si>
  <si>
    <t>2287668894@qq.com</t>
  </si>
  <si>
    <t>曾鋆</t>
  </si>
  <si>
    <t>教育技术</t>
  </si>
  <si>
    <t>1643577750@qq.com</t>
  </si>
  <si>
    <t>951714238@qq.com</t>
  </si>
  <si>
    <t>韩冰</t>
  </si>
  <si>
    <t>27312585@qq.com</t>
  </si>
  <si>
    <t>三等奖</t>
  </si>
  <si>
    <t>软件应用与开发-物联网与智能设备</t>
  </si>
  <si>
    <t>健康保镖</t>
  </si>
  <si>
    <t>刘诗敏</t>
  </si>
  <si>
    <t>物联网工程</t>
  </si>
  <si>
    <t>1054803672@qq.com</t>
  </si>
  <si>
    <t>陈宁</t>
  </si>
  <si>
    <t>电子商务</t>
  </si>
  <si>
    <t>1224236780@qq.com</t>
  </si>
  <si>
    <t>熊康</t>
  </si>
  <si>
    <t>曹均阔</t>
  </si>
  <si>
    <t>52840492@qq.com</t>
  </si>
  <si>
    <t>李育涛</t>
  </si>
  <si>
    <t>yutaocool@qq.com</t>
  </si>
  <si>
    <t>智能花圃</t>
  </si>
  <si>
    <t>袁怀林</t>
  </si>
  <si>
    <t>375319412@qq.com</t>
  </si>
  <si>
    <t>易小龙</t>
  </si>
  <si>
    <t>402833610@qq.com</t>
  </si>
  <si>
    <t>董姝歧</t>
  </si>
  <si>
    <t>1971457070@qq.com</t>
  </si>
  <si>
    <t>张学平</t>
  </si>
  <si>
    <t>2500803302@qq.com</t>
  </si>
  <si>
    <t>软件应用与开发-移动应用开发(非游戏类)</t>
  </si>
  <si>
    <t>Easy U</t>
  </si>
  <si>
    <t>李强</t>
  </si>
  <si>
    <t>1066617612@qq.com</t>
  </si>
  <si>
    <t>1247980582@qq.com</t>
  </si>
  <si>
    <t>邱佳丽</t>
  </si>
  <si>
    <t>电子商务系</t>
  </si>
  <si>
    <t>875641522@qq.com</t>
  </si>
  <si>
    <t>邓正杰</t>
  </si>
  <si>
    <t>23282607@qq.com</t>
  </si>
  <si>
    <t>魏建生</t>
  </si>
  <si>
    <t>407995969@qq.com</t>
  </si>
  <si>
    <t>易词</t>
  </si>
  <si>
    <t>张值铭</t>
  </si>
  <si>
    <t>自动化</t>
  </si>
  <si>
    <t>大三</t>
  </si>
  <si>
    <t>864746476@qq.com</t>
  </si>
  <si>
    <t>潘治理</t>
  </si>
  <si>
    <t>1139582916@qq.com</t>
  </si>
  <si>
    <t>刘汉军</t>
  </si>
  <si>
    <t>海南师范大学物理与电子工程学院</t>
  </si>
  <si>
    <t>liuhanjun76@qq.com</t>
  </si>
  <si>
    <t>幸福家园月子会所APP</t>
  </si>
  <si>
    <t>http://139.129.27.175:8080/Service/WebService.asmx</t>
  </si>
  <si>
    <t>http://pan.baidu.com/s/1qXKPKBi</t>
  </si>
  <si>
    <t>mnh8</t>
  </si>
  <si>
    <t>胡忱</t>
  </si>
  <si>
    <t>76478848@qq.com</t>
  </si>
  <si>
    <t>李昱颖</t>
  </si>
  <si>
    <t>2014级</t>
  </si>
  <si>
    <t>369256297@qq.com</t>
  </si>
  <si>
    <t>黄慧眉</t>
  </si>
  <si>
    <t>2447814515@qq.com</t>
  </si>
  <si>
    <t>付海燕</t>
  </si>
  <si>
    <t>48318159@qq.com</t>
  </si>
  <si>
    <t>lifeflow</t>
  </si>
  <si>
    <t>邢润铖</t>
  </si>
  <si>
    <t>14级</t>
  </si>
  <si>
    <t>1031770641@qq.com</t>
  </si>
  <si>
    <t>吴骁明</t>
  </si>
  <si>
    <t>643055549@qq.com</t>
  </si>
  <si>
    <t>戴振</t>
  </si>
  <si>
    <t>592400413@qq.com</t>
  </si>
  <si>
    <t>张佳佳</t>
  </si>
  <si>
    <t>1551189282@qq.com</t>
  </si>
  <si>
    <t>Turn</t>
  </si>
  <si>
    <t>郭强</t>
  </si>
  <si>
    <t>1765702799@qq.com</t>
  </si>
  <si>
    <t>潘静燕</t>
  </si>
  <si>
    <t>betty.pan1998@outlook.com</t>
  </si>
  <si>
    <t>王子翊</t>
  </si>
  <si>
    <t>1214483546@qq.com</t>
  </si>
  <si>
    <t>徐冬</t>
  </si>
  <si>
    <t>anderdong@qq.com</t>
  </si>
  <si>
    <t>《位你而来》</t>
  </si>
  <si>
    <t>赵学超</t>
  </si>
  <si>
    <t>15级软件工程班</t>
  </si>
  <si>
    <t>1551259961@qq.com</t>
  </si>
  <si>
    <t>兰靖华</t>
  </si>
  <si>
    <t>912370269@qq.com</t>
  </si>
  <si>
    <t>陈媛</t>
  </si>
  <si>
    <t>2015级 本（2）班</t>
  </si>
  <si>
    <t>1067010528@qq.com</t>
  </si>
  <si>
    <t xml:space="preserve">coolhbing@163.com </t>
  </si>
  <si>
    <t>私人订制</t>
  </si>
  <si>
    <t>古可欣</t>
  </si>
  <si>
    <t>873074362@qq.com</t>
  </si>
  <si>
    <t>曾欢</t>
  </si>
  <si>
    <t>1009017564@qq.com</t>
  </si>
  <si>
    <t>今晚</t>
  </si>
  <si>
    <t>刘奇</t>
  </si>
  <si>
    <t>1121172552@qq.com</t>
  </si>
  <si>
    <t>陈小怡</t>
  </si>
  <si>
    <t>1150966440@qq.com</t>
  </si>
  <si>
    <t>第二组</t>
  </si>
  <si>
    <t>数媒设计动漫游戏组-动画</t>
  </si>
  <si>
    <t>天堂的来信</t>
  </si>
  <si>
    <t>杜毛毛</t>
  </si>
  <si>
    <t>707358782@qq.com</t>
  </si>
  <si>
    <t>程世维</t>
  </si>
  <si>
    <t>1263097895@qq.com</t>
  </si>
  <si>
    <t>何程</t>
  </si>
  <si>
    <t>1395679029@qq.com</t>
  </si>
  <si>
    <t>周玉萍</t>
  </si>
  <si>
    <t>zypnew@qq.com</t>
  </si>
  <si>
    <t>吴丽华</t>
  </si>
  <si>
    <t>数媒设计动漫游戏组-游戏与交互</t>
  </si>
  <si>
    <t>飘</t>
  </si>
  <si>
    <t>姜威·</t>
  </si>
  <si>
    <t>969685843@qq.com</t>
  </si>
  <si>
    <t>霍志恒</t>
  </si>
  <si>
    <t>数物信16班</t>
  </si>
  <si>
    <t>872849748@qq.com</t>
  </si>
  <si>
    <t>未提交</t>
  </si>
  <si>
    <t>审核不通过</t>
  </si>
  <si>
    <t>动物大作战</t>
  </si>
  <si>
    <t>杜江</t>
  </si>
  <si>
    <t>948051839@qq.com</t>
  </si>
  <si>
    <t>潘达</t>
  </si>
  <si>
    <t>325234239@qq.com</t>
  </si>
  <si>
    <t>黄亚军</t>
  </si>
  <si>
    <t>The Wolf Of Forest</t>
  </si>
  <si>
    <t>罗敏菁</t>
  </si>
  <si>
    <t>429456969@qq.com</t>
  </si>
  <si>
    <t>3D键客动物缘</t>
  </si>
  <si>
    <t>徐卓</t>
  </si>
  <si>
    <t>计算机科学与技术师范班</t>
  </si>
  <si>
    <t>172230389@qq.com</t>
  </si>
  <si>
    <t>周彤</t>
  </si>
  <si>
    <t>1031719386@qq.com</t>
  </si>
  <si>
    <t>王路</t>
  </si>
  <si>
    <t>计算机科学与技术非师班</t>
  </si>
  <si>
    <t>1140643368@qq.com</t>
  </si>
  <si>
    <t>344248003@qq.com</t>
  </si>
  <si>
    <t>深蓝</t>
  </si>
  <si>
    <t>佟妍</t>
  </si>
  <si>
    <t>918051839@qq.com</t>
  </si>
  <si>
    <t>1754103361@qq.com</t>
  </si>
  <si>
    <t>黄见秋</t>
  </si>
  <si>
    <t>周裕</t>
  </si>
  <si>
    <t>1019072091@qq.com</t>
  </si>
  <si>
    <t>数媒设计普通组-交互媒体</t>
  </si>
  <si>
    <t>爱宠APP  UI设计</t>
  </si>
  <si>
    <t>吴钰莹</t>
  </si>
  <si>
    <t>汉语言文学</t>
  </si>
  <si>
    <t>3年级</t>
  </si>
  <si>
    <t>837478081@QQ.COM</t>
  </si>
  <si>
    <t>唐瑜</t>
  </si>
  <si>
    <t>704330140@qq.com</t>
  </si>
  <si>
    <t>张逸群</t>
  </si>
  <si>
    <t>三年级</t>
  </si>
  <si>
    <t>1486503614@qq.com</t>
  </si>
  <si>
    <t>131-1897-7597</t>
  </si>
  <si>
    <t>无</t>
  </si>
  <si>
    <t>数媒设计微电影组-纪录片</t>
  </si>
  <si>
    <t>东山岭游学记</t>
  </si>
  <si>
    <t>张旭</t>
  </si>
  <si>
    <t>初等教育</t>
  </si>
  <si>
    <t>121027363@qq.com</t>
  </si>
  <si>
    <t>彭玉洁</t>
  </si>
  <si>
    <t>790711702@qq.com</t>
  </si>
  <si>
    <t>郭歌</t>
  </si>
  <si>
    <t>吉大文</t>
  </si>
  <si>
    <t>音乐专业</t>
  </si>
  <si>
    <t>1123797453@qq.com</t>
  </si>
  <si>
    <t>宾欣</t>
  </si>
  <si>
    <t>经管</t>
  </si>
  <si>
    <t>李翠白</t>
  </si>
  <si>
    <t>405900956@qq.com</t>
  </si>
  <si>
    <t>房娟</t>
  </si>
  <si>
    <t>1907608447@qq.com</t>
  </si>
  <si>
    <t>数媒设计微电影组-数字短片</t>
  </si>
  <si>
    <t>公输班与墨子</t>
  </si>
  <si>
    <t>叶子阳</t>
  </si>
  <si>
    <t>计算机专业</t>
  </si>
  <si>
    <t>1282983281@qq.com</t>
  </si>
  <si>
    <t>苏俊清</t>
  </si>
  <si>
    <t>2667030177@qq.com</t>
  </si>
  <si>
    <t>梁潇</t>
  </si>
  <si>
    <t>1359179039@qq.com</t>
  </si>
  <si>
    <t>数媒设计微电影组-微电影</t>
  </si>
  <si>
    <t>在路上</t>
  </si>
  <si>
    <t>许引</t>
  </si>
  <si>
    <t>2289814548@qq.com</t>
  </si>
  <si>
    <t>黄小泉</t>
  </si>
  <si>
    <t>1336601219@qq.com</t>
  </si>
  <si>
    <t>唐银花</t>
  </si>
  <si>
    <t>1628755881@qq.com</t>
  </si>
  <si>
    <t>饶思瑶</t>
  </si>
  <si>
    <t>2285189021@qq.com</t>
  </si>
  <si>
    <t>郑志群</t>
  </si>
  <si>
    <t>1137871629@qq.com</t>
  </si>
  <si>
    <t>四只脚的朋友</t>
  </si>
  <si>
    <t>http://pan.baidu.com/s/1kVa9gfP</t>
  </si>
  <si>
    <t>fyt3</t>
  </si>
  <si>
    <t>张帆</t>
  </si>
  <si>
    <t>大一</t>
  </si>
  <si>
    <t>840007454@qq.com</t>
  </si>
  <si>
    <t>蒋永辉</t>
  </si>
  <si>
    <t>21473618@qq.com</t>
  </si>
  <si>
    <t>第三组</t>
  </si>
  <si>
    <t>数媒设计普通组-数码摄影及照片后期处理</t>
  </si>
  <si>
    <t>还有多少爱可以重来</t>
  </si>
  <si>
    <t>李佩珊</t>
  </si>
  <si>
    <t>数物信类</t>
  </si>
  <si>
    <t>2505602593@qq.com</t>
  </si>
  <si>
    <t>李莹影</t>
  </si>
  <si>
    <t>2363878162@qq.com</t>
  </si>
  <si>
    <t>王玥</t>
  </si>
  <si>
    <t>1057767831@qq.com</t>
  </si>
  <si>
    <t>李春雨</t>
  </si>
  <si>
    <t>信息科学技术学院</t>
  </si>
  <si>
    <t>2876338794@qq.com</t>
  </si>
  <si>
    <t>郭学平</t>
  </si>
  <si>
    <t>张清心</t>
  </si>
  <si>
    <t>陈才谋</t>
  </si>
  <si>
    <t>数媒设计普通组-图形图像设计</t>
  </si>
  <si>
    <t>战争与和平</t>
  </si>
  <si>
    <t>袁琪</t>
  </si>
  <si>
    <t>632852103@qq.com</t>
  </si>
  <si>
    <t>陈晓玉</t>
  </si>
  <si>
    <t>2079175876@qq.com</t>
  </si>
  <si>
    <t>黄文暖</t>
  </si>
  <si>
    <t>陈叙明</t>
  </si>
  <si>
    <t>罗志刚</t>
  </si>
  <si>
    <t>33099047@qq.com</t>
  </si>
  <si>
    <t>李想</t>
  </si>
  <si>
    <t>1507846911@qq.com</t>
  </si>
  <si>
    <t>陈荣</t>
  </si>
  <si>
    <t>1607616103@qq.com</t>
  </si>
  <si>
    <t>李凯</t>
  </si>
  <si>
    <t>计算机类（软件工程/物联网）</t>
  </si>
  <si>
    <t>191343487@qq.com</t>
  </si>
  <si>
    <t>1137971629@qq.com</t>
  </si>
  <si>
    <t>海的孩子</t>
  </si>
  <si>
    <t>赵家怡</t>
  </si>
  <si>
    <t>735513717@qq.com</t>
  </si>
  <si>
    <t>梁辉</t>
  </si>
  <si>
    <t>产品设计</t>
  </si>
  <si>
    <t>大二</t>
  </si>
  <si>
    <t xml:space="preserve">980124973@qq.com </t>
  </si>
  <si>
    <t xml:space="preserve">秦杰 </t>
  </si>
  <si>
    <t>1315643350@qq.com</t>
  </si>
  <si>
    <t>秒苗</t>
  </si>
  <si>
    <t>980124973@qq.com</t>
  </si>
  <si>
    <t>嬉遊记</t>
  </si>
  <si>
    <t>李振超</t>
  </si>
  <si>
    <t>服装与服饰设计</t>
  </si>
  <si>
    <t>792679841@qq.com</t>
  </si>
  <si>
    <t>罗丹丹</t>
  </si>
  <si>
    <t>609372974@qq.com</t>
  </si>
  <si>
    <t>李泳璇</t>
  </si>
  <si>
    <t>miy-lee@163.com</t>
  </si>
  <si>
    <t>海南师范大学美术学院</t>
  </si>
  <si>
    <t>12731043@qq.com</t>
  </si>
  <si>
    <t>刘阳</t>
  </si>
  <si>
    <t>陪伴</t>
  </si>
  <si>
    <t>程云舟</t>
  </si>
  <si>
    <t>学前教育</t>
  </si>
  <si>
    <t>1514325586@qq.com</t>
  </si>
  <si>
    <t>蒋雅宁</t>
  </si>
  <si>
    <t>gkd1998love@qq.com</t>
  </si>
  <si>
    <t>海南师范大学教师</t>
  </si>
  <si>
    <t>《小甲历险记》</t>
  </si>
  <si>
    <t>尚琳琳</t>
  </si>
  <si>
    <t>1731364179@qq.com</t>
  </si>
  <si>
    <t>何丹丹</t>
  </si>
  <si>
    <t>3197962620@qq.com</t>
  </si>
  <si>
    <t>艾艳慧</t>
  </si>
  <si>
    <t>875634102@qq.com</t>
  </si>
  <si>
    <t>2759422414@qq.com</t>
  </si>
  <si>
    <t>我，还想再等两年</t>
  </si>
  <si>
    <t>杨丽</t>
  </si>
  <si>
    <t>物联网工程专业</t>
  </si>
  <si>
    <t>1769426296@qq.com</t>
  </si>
  <si>
    <t>罗娜</t>
  </si>
  <si>
    <t>626436084@qq.com</t>
  </si>
  <si>
    <t>杨书琼</t>
  </si>
  <si>
    <t>美术学</t>
  </si>
  <si>
    <t>2683283175qq.com</t>
  </si>
  <si>
    <t>小蝌蚪找妈妈</t>
  </si>
  <si>
    <t>王祎彤</t>
  </si>
  <si>
    <t>704965607@qq.com</t>
  </si>
  <si>
    <t>桂开迪</t>
  </si>
  <si>
    <t>1113198121@qq.com</t>
  </si>
  <si>
    <t>506223452@qq.com</t>
  </si>
  <si>
    <t>冯义东</t>
  </si>
  <si>
    <t>海南师范大学信息科学技术学院教育技术系</t>
  </si>
  <si>
    <t>919089470@qq.com</t>
  </si>
  <si>
    <t>深海里的鱼</t>
  </si>
  <si>
    <t>陈茜丽</t>
  </si>
  <si>
    <t>3500225873@qq.com</t>
  </si>
  <si>
    <t>林琳</t>
  </si>
  <si>
    <t>625818693@qq.com</t>
  </si>
  <si>
    <t>同宗生，何相残</t>
  </si>
  <si>
    <t>王驰凯</t>
  </si>
  <si>
    <t>553189787@qq.com</t>
  </si>
  <si>
    <t>陈炎秀</t>
  </si>
  <si>
    <t>1094683545@qq.com</t>
  </si>
  <si>
    <t>宁代朝</t>
  </si>
  <si>
    <t>841768677@qq.com</t>
  </si>
  <si>
    <t>数媒设计中华民族文化组-图形图像设计</t>
  </si>
  <si>
    <t>南衫喃</t>
  </si>
  <si>
    <t>李雨佳</t>
  </si>
  <si>
    <t>1208861901@qq.com</t>
  </si>
  <si>
    <t>石宗菊</t>
  </si>
  <si>
    <t>1310481431@qq.com</t>
  </si>
  <si>
    <t>石秋霞</t>
  </si>
  <si>
    <t>1395810321@qq.com</t>
  </si>
  <si>
    <t>619624063@qq.com</t>
  </si>
  <si>
    <t>黎韵</t>
  </si>
  <si>
    <t>曾雪君</t>
  </si>
  <si>
    <t>750952812@qq，com</t>
  </si>
  <si>
    <t>郭学品</t>
  </si>
  <si>
    <t>数媒设计专业组-产品设计</t>
  </si>
  <si>
    <t>宠物宝贝回家计划</t>
  </si>
  <si>
    <t>周铃</t>
  </si>
  <si>
    <t>1425771232@qq.com</t>
  </si>
  <si>
    <t>符春月</t>
  </si>
  <si>
    <t>1078983227@qq.com</t>
  </si>
  <si>
    <t>吴钟煌</t>
  </si>
  <si>
    <t>1203331868qq.com</t>
  </si>
  <si>
    <t>coolhbing@163.com</t>
  </si>
  <si>
    <t>副辅导</t>
  </si>
  <si>
    <t>数媒设计专业组-图形图像设计</t>
  </si>
  <si>
    <t>残缺</t>
  </si>
  <si>
    <t>彭妍</t>
  </si>
  <si>
    <t>656726084@qq.com</t>
  </si>
  <si>
    <t>王珊</t>
  </si>
  <si>
    <t>经济学</t>
  </si>
  <si>
    <t>郭玉风</t>
  </si>
  <si>
    <t>419417885@qq.com</t>
  </si>
  <si>
    <t>377690727@qq.com</t>
  </si>
  <si>
    <t>彩蜡染花</t>
  </si>
  <si>
    <t>程加昕</t>
  </si>
  <si>
    <t>1144502174@qq.com</t>
  </si>
  <si>
    <t>蔡芳雯</t>
  </si>
  <si>
    <t>1043147793@qq.com</t>
  </si>
  <si>
    <t>汤芳芳</t>
  </si>
  <si>
    <t>设计学美</t>
  </si>
  <si>
    <t>2752910949@qq.com</t>
  </si>
  <si>
    <t>源—和谐·共生点依存</t>
  </si>
  <si>
    <t>彭嘉欢</t>
  </si>
  <si>
    <t>视觉传达设计</t>
  </si>
  <si>
    <t>1099232944@qq.com</t>
  </si>
  <si>
    <t>陈德珍</t>
  </si>
  <si>
    <t>birye@qq.com</t>
  </si>
  <si>
    <t>徐林珊</t>
  </si>
  <si>
    <t>1248609277@qq.com</t>
  </si>
  <si>
    <t>王观</t>
  </si>
  <si>
    <t>348045174@qq.com</t>
  </si>
  <si>
    <t>日地月运动的三维模拟</t>
  </si>
  <si>
    <t>徐梦繁</t>
  </si>
  <si>
    <t>1324807903@qq.com</t>
  </si>
  <si>
    <t>付晓彤</t>
  </si>
  <si>
    <t>583914701@qq.com</t>
  </si>
  <si>
    <t>王小如</t>
  </si>
  <si>
    <t>463892336@qq.com</t>
  </si>
  <si>
    <t>gxpin@hainnu.edu.cn</t>
  </si>
  <si>
    <t>第四组</t>
  </si>
  <si>
    <t>微课与教学辅助类-汉语言文学</t>
  </si>
  <si>
    <t>元日</t>
  </si>
  <si>
    <t>陈怡瑾</t>
  </si>
  <si>
    <t>786679242@qq.com</t>
  </si>
  <si>
    <t>李佳利</t>
  </si>
  <si>
    <t>563415547@qq.com</t>
  </si>
  <si>
    <t>沈丹丹</t>
  </si>
  <si>
    <t>929403609@qq.com</t>
  </si>
  <si>
    <t xml:space="preserve">罗志刚 </t>
  </si>
  <si>
    <t>石春</t>
  </si>
  <si>
    <t>古诗词中的通感</t>
  </si>
  <si>
    <t>陈曦</t>
  </si>
  <si>
    <t>1962545697@qq.com</t>
  </si>
  <si>
    <t>程晓龙</t>
  </si>
  <si>
    <t>874092767@qq.com</t>
  </si>
  <si>
    <t>金毅</t>
  </si>
  <si>
    <t>jinyidiyouxiang@163.com</t>
  </si>
  <si>
    <t>胡冠宇</t>
  </si>
  <si>
    <t>《离骚》之浪漫主义手法赏析</t>
  </si>
  <si>
    <t>杨胤凰</t>
  </si>
  <si>
    <t>563962634@qq.com</t>
  </si>
  <si>
    <t>李帅佳</t>
  </si>
  <si>
    <t>972500796@qq.com</t>
  </si>
  <si>
    <t>魏宇楠</t>
  </si>
  <si>
    <t>王觅</t>
  </si>
  <si>
    <t>wangmi1025@163.com</t>
  </si>
  <si>
    <t>唠唠东北话</t>
  </si>
  <si>
    <t>赵利</t>
  </si>
  <si>
    <t>16级</t>
  </si>
  <si>
    <t>1933718717@qq.com</t>
  </si>
  <si>
    <t>549857900@qq.com</t>
  </si>
  <si>
    <t>蒹葭苍苍</t>
  </si>
  <si>
    <t>郭浩然</t>
  </si>
  <si>
    <t>计算机类（软件工程，物联网工程）</t>
  </si>
  <si>
    <t>825845831@qq.com</t>
  </si>
  <si>
    <t>王杰</t>
  </si>
  <si>
    <t>1228216593@qq.com</t>
  </si>
  <si>
    <t>沈梨梨</t>
  </si>
  <si>
    <t>1145157546@qq.com</t>
  </si>
  <si>
    <t>伯牙绝弦之古琴文韵</t>
  </si>
  <si>
    <t>燕景龙</t>
  </si>
  <si>
    <t>小学教育（中文与社会方向）</t>
  </si>
  <si>
    <t>大学三年级</t>
  </si>
  <si>
    <t>1072190717@qq.com</t>
  </si>
  <si>
    <t>董凯旋</t>
  </si>
  <si>
    <t>837094125@qq.com</t>
  </si>
  <si>
    <t>肖瑶</t>
  </si>
  <si>
    <t>494952032@qq.com</t>
  </si>
  <si>
    <t>张瑛</t>
  </si>
  <si>
    <t xml:space="preserve"> 86 18789809433</t>
  </si>
  <si>
    <t>296935280@qq.com</t>
  </si>
  <si>
    <t>一串美味的冰糖葫芦</t>
  </si>
  <si>
    <t>吴海香</t>
  </si>
  <si>
    <t>小学教育</t>
  </si>
  <si>
    <t>15级</t>
  </si>
  <si>
    <t>1013817314@qq.com</t>
  </si>
  <si>
    <t>蔡玉婷</t>
  </si>
  <si>
    <t>1434263944@qq.com</t>
  </si>
  <si>
    <t>初等教育学院</t>
  </si>
  <si>
    <t>吾日三省吾身</t>
  </si>
  <si>
    <t>贺静</t>
  </si>
  <si>
    <t>1337402722@qq.com</t>
  </si>
  <si>
    <t>傅学颖</t>
  </si>
  <si>
    <t>767378091@qq.com</t>
  </si>
  <si>
    <t>邓一林</t>
  </si>
  <si>
    <t>1309802474@qq.com</t>
  </si>
  <si>
    <t>李宇</t>
  </si>
  <si>
    <t>438405002@.com</t>
  </si>
  <si>
    <t>《大道之行也》微课</t>
  </si>
  <si>
    <t>吴琼</t>
  </si>
  <si>
    <t>小学教育（中文与社会）</t>
  </si>
  <si>
    <t>1356616976@qq.com</t>
  </si>
  <si>
    <t>尹叶</t>
  </si>
  <si>
    <t>2429908737@qq.com</t>
  </si>
  <si>
    <t>耿博华</t>
  </si>
  <si>
    <t>1137680705@qq.com</t>
  </si>
  <si>
    <t>曹艳春</t>
  </si>
  <si>
    <t>184648788@qq.com</t>
  </si>
  <si>
    <t>微课与教学辅助类-计算机基础与应用类</t>
  </si>
  <si>
    <t>AR——梦幻般的现实</t>
  </si>
  <si>
    <t>姜威</t>
  </si>
  <si>
    <t>Flash CS3 遮罩动画</t>
  </si>
  <si>
    <t>苏锦桃</t>
  </si>
  <si>
    <t>444158420@qq.com</t>
  </si>
  <si>
    <t>冯梓洋</t>
  </si>
  <si>
    <t>359290101@qq.com</t>
  </si>
  <si>
    <t>philjyh@163.com</t>
  </si>
  <si>
    <t>走进表情包世界</t>
  </si>
  <si>
    <t>黄楠棣</t>
  </si>
  <si>
    <t>1097602124@qq.com</t>
  </si>
  <si>
    <t>姜京丽</t>
  </si>
  <si>
    <t>821714523@qq.com</t>
  </si>
  <si>
    <t>田金梅</t>
  </si>
  <si>
    <t>1731047576@qq.com</t>
  </si>
  <si>
    <t>11562524@qq.com</t>
  </si>
  <si>
    <t>打瞌睡的太阳公公</t>
  </si>
  <si>
    <t>成思莹</t>
  </si>
  <si>
    <t>416734366@qq.com</t>
  </si>
  <si>
    <t>高渝</t>
  </si>
  <si>
    <t>1012025788@qq.com</t>
  </si>
  <si>
    <t>计算机病毒</t>
  </si>
  <si>
    <t>张歆</t>
  </si>
  <si>
    <t>1324204573@qq.com</t>
  </si>
  <si>
    <t>陈启玲</t>
  </si>
  <si>
    <t>875022886@qq.com</t>
  </si>
  <si>
    <t>丁高峰</t>
  </si>
  <si>
    <t>1196079308@qq.com</t>
  </si>
  <si>
    <t>陈睿渊</t>
  </si>
  <si>
    <t>41573892@qq.com</t>
  </si>
  <si>
    <t>第五组</t>
  </si>
  <si>
    <t>微课与教学辅助类-中小学数学及自然科学</t>
  </si>
  <si>
    <t>Crazy Chemistry</t>
  </si>
  <si>
    <t>郝志君</t>
  </si>
  <si>
    <t>1059820084@qq.com</t>
  </si>
  <si>
    <t>冀晓东</t>
  </si>
  <si>
    <t>1301109151@qq.com</t>
  </si>
  <si>
    <t>肖学旭</t>
  </si>
  <si>
    <t>化学</t>
  </si>
  <si>
    <t>xiaoxiaoxuexu@qq.com</t>
  </si>
  <si>
    <t>海南师范大学老师</t>
  </si>
  <si>
    <t>112150872@qq.com</t>
  </si>
  <si>
    <t>邱春辉</t>
  </si>
  <si>
    <t>食物链和食物网</t>
  </si>
  <si>
    <t>吕海潮</t>
  </si>
  <si>
    <t>2423270983@qq.com</t>
  </si>
  <si>
    <t>范博</t>
  </si>
  <si>
    <t>601491696@qq.com</t>
  </si>
  <si>
    <t>赵聪</t>
  </si>
  <si>
    <t>2601617202@qq.com</t>
  </si>
  <si>
    <t>188 0898 5858</t>
  </si>
  <si>
    <t>分数的比较大小</t>
  </si>
  <si>
    <t>马苏婉</t>
  </si>
  <si>
    <t>小学教育（数学与科学方向）</t>
  </si>
  <si>
    <t>247680938@qq.com</t>
  </si>
  <si>
    <t>刘菲</t>
  </si>
  <si>
    <t>1348534708@qq.com</t>
  </si>
  <si>
    <t>黎涛</t>
  </si>
  <si>
    <t>543402575@qq.com</t>
  </si>
  <si>
    <t>和打呼噜说再见</t>
  </si>
  <si>
    <t>李文慧</t>
  </si>
  <si>
    <t>2014级教育技术学</t>
  </si>
  <si>
    <t>lwh767075296@163.com</t>
  </si>
  <si>
    <t>张小春</t>
  </si>
  <si>
    <t>582877304@qq.com</t>
  </si>
  <si>
    <t>陶嘉豪</t>
  </si>
  <si>
    <t>数物信12班</t>
  </si>
  <si>
    <t>2016级数物信12班</t>
  </si>
  <si>
    <t>765640152@qq.com</t>
  </si>
  <si>
    <t>浅析摩擦力</t>
  </si>
  <si>
    <t>王琚玢</t>
  </si>
  <si>
    <t>704743495@qq.com</t>
  </si>
  <si>
    <t>罗茜</t>
  </si>
  <si>
    <t>1014114755@qq.com</t>
  </si>
  <si>
    <t>王杨靖</t>
  </si>
  <si>
    <t>2698977463@qq.com</t>
  </si>
  <si>
    <t>莺歌海盐场探秘：海水制盐</t>
  </si>
  <si>
    <t>副教授</t>
  </si>
  <si>
    <t>气候之非诚勿扰</t>
  </si>
  <si>
    <t>郑琳燕</t>
  </si>
  <si>
    <t>1561049981@qq.com</t>
  </si>
  <si>
    <t>张莉莉</t>
  </si>
  <si>
    <t>772186646@qq.com</t>
  </si>
  <si>
    <t>林翀嵘</t>
  </si>
  <si>
    <t>954103886@qq.com</t>
  </si>
  <si>
    <t>勾股定理</t>
  </si>
  <si>
    <t>柏云武</t>
  </si>
  <si>
    <t>1948004137@qq.com</t>
  </si>
  <si>
    <t>卢艳妮</t>
  </si>
  <si>
    <t>935289932@qq.com</t>
  </si>
  <si>
    <t>黄君凤</t>
  </si>
  <si>
    <t>1419939969@qq.com</t>
  </si>
  <si>
    <t>方云端</t>
  </si>
  <si>
    <t>24428454@qq.com</t>
  </si>
  <si>
    <t>96496605@qq.com</t>
  </si>
  <si>
    <t>小容积，大智慧</t>
  </si>
  <si>
    <t>米籽橙</t>
  </si>
  <si>
    <t>597727301@qq.com</t>
  </si>
  <si>
    <t>李洁</t>
  </si>
  <si>
    <t>lijie1173029458@163.com</t>
  </si>
  <si>
    <t>刘嘉欣</t>
  </si>
  <si>
    <t>958182042@qq.com</t>
  </si>
  <si>
    <t>神奇的牙签</t>
  </si>
  <si>
    <t>张娜</t>
  </si>
  <si>
    <t>2015本一班</t>
  </si>
  <si>
    <t>904847538@qq.com</t>
  </si>
  <si>
    <t>仝延锐</t>
  </si>
  <si>
    <t>790607634@qq.com</t>
  </si>
  <si>
    <t>964976605@qq.com\</t>
  </si>
  <si>
    <t>生活中的“方方面面”</t>
  </si>
  <si>
    <t>许俊华</t>
  </si>
  <si>
    <t>609215336@qq.com</t>
  </si>
  <si>
    <t>田育蜜</t>
  </si>
  <si>
    <t>986684472@qq.com</t>
  </si>
  <si>
    <t>吕月榕</t>
  </si>
  <si>
    <t>707211069@qq.com</t>
  </si>
  <si>
    <t>我该怎么分——分数的意义</t>
  </si>
  <si>
    <t>李湘如</t>
  </si>
  <si>
    <t>小学教育数学</t>
  </si>
  <si>
    <t>1491181015@qq.com</t>
  </si>
  <si>
    <t>胡茜</t>
  </si>
  <si>
    <t>生物科学</t>
  </si>
  <si>
    <t>1465653634@qq.com</t>
  </si>
  <si>
    <t>莫壮坚</t>
  </si>
  <si>
    <t>704961595@qq.com</t>
  </si>
  <si>
    <t>天文学的另一种打开方式</t>
  </si>
  <si>
    <t>宋亚蕊</t>
  </si>
  <si>
    <t>2280575997@qq。com</t>
  </si>
  <si>
    <t>王婧</t>
  </si>
  <si>
    <t>848134803@qq.com</t>
  </si>
  <si>
    <t>程明雄</t>
  </si>
  <si>
    <t>425346069@qq.com</t>
  </si>
  <si>
    <t>不一样的我—平行四边形的面积</t>
  </si>
  <si>
    <t>陈光会</t>
  </si>
  <si>
    <t>1296725005@qq.com</t>
  </si>
  <si>
    <t>韩莹</t>
  </si>
  <si>
    <t>2394180872@qq.com</t>
  </si>
  <si>
    <t>周必玲</t>
  </si>
  <si>
    <t>2489772889@qq.com</t>
  </si>
  <si>
    <t>hnqch@qq.com</t>
  </si>
  <si>
    <t>滚蛋吧，外来君！</t>
  </si>
  <si>
    <t>叶晨旭</t>
  </si>
  <si>
    <t>1428792622@qq.com</t>
  </si>
  <si>
    <t>董丽丽</t>
  </si>
  <si>
    <t>1870816639@qq.com</t>
  </si>
  <si>
    <t>白才颖</t>
  </si>
  <si>
    <t>1285153631@qq.com</t>
  </si>
  <si>
    <t>放弃我？抓紧我？</t>
  </si>
  <si>
    <t>朱丹</t>
  </si>
  <si>
    <t>947991561@qq.com</t>
  </si>
  <si>
    <t>李帆</t>
  </si>
  <si>
    <t>2544117455@qq.com</t>
  </si>
  <si>
    <t>程泽雨</t>
  </si>
  <si>
    <t>820932846@qq.com</t>
  </si>
  <si>
    <t>huguanyu0708@163.com</t>
  </si>
  <si>
    <t>分数的意义</t>
  </si>
  <si>
    <t>初等教育学院小学教育数学与科学方向</t>
  </si>
  <si>
    <t>1286220502@qq.com</t>
  </si>
  <si>
    <t>薛皓</t>
  </si>
  <si>
    <t>数统学院  信息与计算科学专业</t>
  </si>
  <si>
    <t xml:space="preserve">2016级 </t>
  </si>
  <si>
    <t>571285351.@qq.com</t>
  </si>
  <si>
    <t>羊青</t>
  </si>
  <si>
    <t>数统学院  统计专业</t>
  </si>
  <si>
    <t>3353326340@qq.com</t>
  </si>
  <si>
    <t>海口市第二十五小学</t>
  </si>
  <si>
    <t>国赛</t>
  </si>
  <si>
    <t>计算机音乐（省赛，普通组）-原创音乐（省赛，普通组）</t>
  </si>
  <si>
    <t>我还在</t>
  </si>
  <si>
    <t>李学葆</t>
  </si>
  <si>
    <t>音乐学（钢琴）</t>
  </si>
  <si>
    <t>1061020324@qq.com</t>
  </si>
  <si>
    <t>李书馨</t>
  </si>
  <si>
    <t>海南省民族歌舞团</t>
  </si>
  <si>
    <t>391422765@qq.com</t>
  </si>
  <si>
    <t>只报国赛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</si>
</sst>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8"/>
  <sheetViews>
    <sheetView tabSelected="1" topLeftCell="A26" workbookViewId="0">
      <selection activeCell="F27" sqref="F27"/>
    </sheetView>
  </sheetViews>
  <sheetFormatPr defaultColWidth="9" defaultRowHeight="13.5" x14ac:dyDescent="0.15"/>
  <cols>
    <col min="1" max="1" width="10.5" style="2" customWidth="1"/>
    <col min="2" max="3" width="9" style="2" hidden="1" customWidth="1"/>
    <col min="4" max="4" width="6.625" style="2" customWidth="1"/>
    <col min="5" max="5" width="9.25" style="2" customWidth="1"/>
    <col min="6" max="6" width="37.5" style="2" customWidth="1"/>
    <col min="7" max="10" width="9" style="2" hidden="1" customWidth="1"/>
    <col min="11" max="11" width="27.25" style="2" customWidth="1"/>
    <col min="12" max="25" width="9" style="2" hidden="1" customWidth="1"/>
    <col min="26" max="26" width="4.5" style="2" hidden="1" customWidth="1"/>
    <col min="27" max="27" width="3.375" style="2" hidden="1" customWidth="1"/>
    <col min="28" max="28" width="12.875" style="2" customWidth="1"/>
    <col min="29" max="32" width="9" style="2" hidden="1" customWidth="1"/>
    <col min="33" max="33" width="3.875" style="2" hidden="1" customWidth="1"/>
    <col min="34" max="34" width="11.125" style="2" customWidth="1"/>
    <col min="35" max="39" width="9" style="2" hidden="1" customWidth="1"/>
    <col min="40" max="40" width="11.5" style="2" customWidth="1"/>
    <col min="41" max="45" width="9" style="2" hidden="1" customWidth="1"/>
    <col min="46" max="46" width="11.5" style="2" customWidth="1"/>
    <col min="47" max="51" width="9" style="2" hidden="1" customWidth="1"/>
    <col min="52" max="52" width="11.25" style="2" customWidth="1"/>
    <col min="53" max="72" width="9" style="3" hidden="1" customWidth="1"/>
    <col min="73" max="16384" width="9" style="3"/>
  </cols>
  <sheetData>
    <row r="1" spans="1:163" ht="31.5" x14ac:dyDescent="0.1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163" customFormat="1" ht="26.1" customHeight="1" x14ac:dyDescent="0.15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8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8" t="s">
        <v>37</v>
      </c>
      <c r="AM2" s="8" t="s">
        <v>38</v>
      </c>
      <c r="AN2" s="8" t="s">
        <v>39</v>
      </c>
      <c r="AO2" s="8" t="s">
        <v>40</v>
      </c>
      <c r="AP2" s="8" t="s">
        <v>41</v>
      </c>
      <c r="AQ2" s="8" t="s">
        <v>42</v>
      </c>
      <c r="AR2" s="8" t="s">
        <v>43</v>
      </c>
      <c r="AS2" s="8" t="s">
        <v>44</v>
      </c>
      <c r="AT2" s="8" t="s">
        <v>45</v>
      </c>
      <c r="AU2" s="8" t="s">
        <v>46</v>
      </c>
      <c r="AV2" s="8" t="s">
        <v>47</v>
      </c>
      <c r="AW2" s="8" t="s">
        <v>48</v>
      </c>
      <c r="AX2" s="8" t="s">
        <v>49</v>
      </c>
      <c r="AY2" s="8" t="s">
        <v>50</v>
      </c>
      <c r="AZ2" s="8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FB2" t="s">
        <v>71</v>
      </c>
      <c r="FC2" t="s">
        <v>72</v>
      </c>
      <c r="FD2" t="s">
        <v>72</v>
      </c>
      <c r="FE2" t="s">
        <v>73</v>
      </c>
      <c r="FF2" t="s">
        <v>74</v>
      </c>
    </row>
    <row r="3" spans="1:163" s="1" customFormat="1" ht="27.95" customHeight="1" x14ac:dyDescent="0.15">
      <c r="A3" s="5">
        <v>26007</v>
      </c>
      <c r="B3" s="5" t="s">
        <v>75</v>
      </c>
      <c r="C3" s="6">
        <v>1</v>
      </c>
      <c r="D3" s="7" t="s">
        <v>76</v>
      </c>
      <c r="E3" s="7">
        <v>1</v>
      </c>
      <c r="F3" s="5" t="s">
        <v>77</v>
      </c>
      <c r="G3" s="5" t="s">
        <v>78</v>
      </c>
      <c r="H3" s="5" t="s">
        <v>78</v>
      </c>
      <c r="I3" s="5" t="s">
        <v>79</v>
      </c>
      <c r="J3" s="5" t="s">
        <v>80</v>
      </c>
      <c r="K3" s="5" t="s">
        <v>81</v>
      </c>
      <c r="L3" s="5" t="s">
        <v>82</v>
      </c>
      <c r="M3" s="5" t="s">
        <v>83</v>
      </c>
      <c r="N3" s="5" t="s">
        <v>84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 t="s">
        <v>85</v>
      </c>
      <c r="AC3" s="5" t="str">
        <f>"362527199508153414"</f>
        <v>362527199508153414</v>
      </c>
      <c r="AD3" s="5" t="s">
        <v>86</v>
      </c>
      <c r="AE3" s="5" t="s">
        <v>87</v>
      </c>
      <c r="AF3" s="5" t="s">
        <v>88</v>
      </c>
      <c r="AG3" s="5">
        <v>17889785300</v>
      </c>
      <c r="AH3" s="5" t="s">
        <v>89</v>
      </c>
      <c r="AI3" s="5" t="str">
        <f>"130282199802160117"</f>
        <v>130282199802160117</v>
      </c>
      <c r="AJ3" s="5" t="s">
        <v>86</v>
      </c>
      <c r="AK3" s="5" t="s">
        <v>87</v>
      </c>
      <c r="AL3" s="5" t="s">
        <v>90</v>
      </c>
      <c r="AM3" s="5">
        <v>17889783886</v>
      </c>
      <c r="AN3" s="5" t="s">
        <v>91</v>
      </c>
      <c r="AO3" s="5" t="str">
        <f>"130433199706273318"</f>
        <v>130433199706273318</v>
      </c>
      <c r="AP3" s="5" t="s">
        <v>86</v>
      </c>
      <c r="AQ3" s="5" t="s">
        <v>87</v>
      </c>
      <c r="AR3" s="5" t="s">
        <v>92</v>
      </c>
      <c r="AS3" s="5">
        <v>17889782610</v>
      </c>
      <c r="AT3" s="5"/>
      <c r="AU3" s="5" t="str">
        <f t="shared" ref="AU3:AU6" si="0">""</f>
        <v/>
      </c>
      <c r="AV3" s="5"/>
      <c r="AW3" s="5"/>
      <c r="AX3" s="5"/>
      <c r="AY3" s="5"/>
      <c r="AZ3" s="5"/>
      <c r="BA3" s="1" t="str">
        <f>""</f>
        <v/>
      </c>
      <c r="BF3" s="1" t="s">
        <v>93</v>
      </c>
      <c r="BG3" s="1">
        <v>13138983737</v>
      </c>
      <c r="BH3" s="1" t="s">
        <v>94</v>
      </c>
      <c r="BI3" s="1" t="s">
        <v>95</v>
      </c>
      <c r="BN3" s="1" t="s">
        <v>96</v>
      </c>
      <c r="BO3" s="1">
        <v>15248952040</v>
      </c>
      <c r="BP3" s="1" t="s">
        <v>97</v>
      </c>
      <c r="BQ3" s="1" t="s">
        <v>98</v>
      </c>
      <c r="FB3" s="9" t="s">
        <v>99</v>
      </c>
      <c r="FC3" s="9" t="s">
        <v>100</v>
      </c>
      <c r="FD3" s="9" t="s">
        <v>101</v>
      </c>
      <c r="FE3" s="9" t="s">
        <v>102</v>
      </c>
      <c r="FF3" s="1" t="s">
        <v>103</v>
      </c>
      <c r="FG3" s="1">
        <v>1</v>
      </c>
    </row>
    <row r="4" spans="1:163" s="1" customFormat="1" ht="27.95" customHeight="1" x14ac:dyDescent="0.15">
      <c r="A4" s="5">
        <v>26084</v>
      </c>
      <c r="B4" s="5" t="s">
        <v>75</v>
      </c>
      <c r="C4" s="6">
        <v>1</v>
      </c>
      <c r="D4" s="7" t="s">
        <v>76</v>
      </c>
      <c r="E4" s="7">
        <v>2</v>
      </c>
      <c r="F4" s="5" t="s">
        <v>77</v>
      </c>
      <c r="G4" s="5" t="s">
        <v>78</v>
      </c>
      <c r="H4" s="5" t="s">
        <v>78</v>
      </c>
      <c r="I4" s="5" t="s">
        <v>79</v>
      </c>
      <c r="J4" s="5" t="s">
        <v>80</v>
      </c>
      <c r="K4" s="5" t="s">
        <v>104</v>
      </c>
      <c r="L4" s="5" t="s">
        <v>82</v>
      </c>
      <c r="M4" s="5" t="s">
        <v>83</v>
      </c>
      <c r="N4" s="5" t="s">
        <v>84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 t="s">
        <v>105</v>
      </c>
      <c r="AC4" s="5" t="str">
        <f>"522726199407221910"</f>
        <v>522726199407221910</v>
      </c>
      <c r="AD4" s="5" t="s">
        <v>106</v>
      </c>
      <c r="AE4" s="5">
        <v>2013</v>
      </c>
      <c r="AF4" s="5" t="s">
        <v>107</v>
      </c>
      <c r="AG4" s="5">
        <v>18189883278</v>
      </c>
      <c r="AH4" s="5" t="s">
        <v>108</v>
      </c>
      <c r="AI4" s="5" t="str">
        <f>"350627199412231010"</f>
        <v>350627199412231010</v>
      </c>
      <c r="AJ4" s="5" t="s">
        <v>106</v>
      </c>
      <c r="AK4" s="5">
        <v>2013</v>
      </c>
      <c r="AL4" s="5" t="s">
        <v>109</v>
      </c>
      <c r="AM4" s="5">
        <v>15501875760</v>
      </c>
      <c r="AN4" s="5" t="s">
        <v>110</v>
      </c>
      <c r="AO4" s="5" t="str">
        <f>"362229199704291626"</f>
        <v>362229199704291626</v>
      </c>
      <c r="AP4" s="5" t="s">
        <v>111</v>
      </c>
      <c r="AQ4" s="5">
        <v>2015</v>
      </c>
      <c r="AR4" s="5"/>
      <c r="AS4" s="5"/>
      <c r="AT4" s="5"/>
      <c r="AU4" s="5" t="str">
        <f t="shared" si="0"/>
        <v/>
      </c>
      <c r="AV4" s="5"/>
      <c r="AW4" s="5"/>
      <c r="AX4" s="5"/>
      <c r="AY4" s="5"/>
      <c r="AZ4" s="5"/>
      <c r="BA4" s="1" t="str">
        <f t="shared" ref="BA4:BA22" si="1">""</f>
        <v/>
      </c>
      <c r="BF4" s="1" t="s">
        <v>112</v>
      </c>
      <c r="BG4" s="1">
        <v>13078935989</v>
      </c>
      <c r="BH4" s="1" t="s">
        <v>113</v>
      </c>
      <c r="BI4" s="1" t="s">
        <v>114</v>
      </c>
      <c r="BN4" s="1" t="s">
        <v>96</v>
      </c>
      <c r="BO4" s="1">
        <v>15248952040</v>
      </c>
      <c r="BP4" s="1" t="s">
        <v>97</v>
      </c>
      <c r="BQ4" s="1" t="s">
        <v>98</v>
      </c>
      <c r="FB4" s="9"/>
      <c r="FC4" s="9"/>
      <c r="FD4" s="9"/>
      <c r="FE4" s="9"/>
      <c r="FF4" s="1" t="s">
        <v>115</v>
      </c>
      <c r="FG4" s="1">
        <v>2</v>
      </c>
    </row>
    <row r="5" spans="1:163" s="1" customFormat="1" ht="27.95" customHeight="1" x14ac:dyDescent="0.15">
      <c r="A5" s="5">
        <v>27457</v>
      </c>
      <c r="B5" s="5" t="s">
        <v>75</v>
      </c>
      <c r="C5" s="6">
        <v>1</v>
      </c>
      <c r="D5" s="7" t="s">
        <v>76</v>
      </c>
      <c r="E5" s="7">
        <v>3</v>
      </c>
      <c r="F5" s="5" t="s">
        <v>77</v>
      </c>
      <c r="G5" s="5" t="s">
        <v>78</v>
      </c>
      <c r="H5" s="5" t="s">
        <v>78</v>
      </c>
      <c r="I5" s="5" t="s">
        <v>79</v>
      </c>
      <c r="J5" s="5" t="s">
        <v>80</v>
      </c>
      <c r="K5" s="5" t="s">
        <v>116</v>
      </c>
      <c r="L5" s="5" t="s">
        <v>117</v>
      </c>
      <c r="M5" s="5" t="s">
        <v>83</v>
      </c>
      <c r="N5" s="5" t="s">
        <v>84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 t="s">
        <v>118</v>
      </c>
      <c r="AC5" s="5" t="str">
        <f>"130921199605134839"</f>
        <v>130921199605134839</v>
      </c>
      <c r="AD5" s="5" t="s">
        <v>119</v>
      </c>
      <c r="AE5" s="5" t="s">
        <v>120</v>
      </c>
      <c r="AF5" s="5" t="s">
        <v>121</v>
      </c>
      <c r="AG5" s="5">
        <v>15289831731</v>
      </c>
      <c r="AH5" s="5" t="s">
        <v>122</v>
      </c>
      <c r="AI5" s="5" t="str">
        <f>"342502199702275625"</f>
        <v>342502199702275625</v>
      </c>
      <c r="AJ5" s="5" t="s">
        <v>123</v>
      </c>
      <c r="AK5" s="5" t="s">
        <v>120</v>
      </c>
      <c r="AL5" s="5" t="s">
        <v>124</v>
      </c>
      <c r="AM5" s="5">
        <v>15708997715</v>
      </c>
      <c r="AN5" s="5" t="s">
        <v>125</v>
      </c>
      <c r="AO5" s="5" t="str">
        <f>"510602199705027825"</f>
        <v>510602199705027825</v>
      </c>
      <c r="AP5" s="5" t="s">
        <v>126</v>
      </c>
      <c r="AQ5" s="5" t="s">
        <v>120</v>
      </c>
      <c r="AR5" s="5" t="s">
        <v>127</v>
      </c>
      <c r="AS5" s="5">
        <v>15708918990</v>
      </c>
      <c r="AT5" s="5"/>
      <c r="AU5" s="5" t="str">
        <f t="shared" si="0"/>
        <v/>
      </c>
      <c r="AV5" s="5"/>
      <c r="AW5" s="5"/>
      <c r="AX5" s="5"/>
      <c r="AY5" s="5"/>
      <c r="AZ5" s="5"/>
      <c r="BA5" s="1" t="str">
        <f t="shared" si="1"/>
        <v/>
      </c>
      <c r="BF5" s="1" t="s">
        <v>100</v>
      </c>
      <c r="BG5" s="1">
        <v>15808901309</v>
      </c>
      <c r="BH5" s="1" t="s">
        <v>94</v>
      </c>
      <c r="BI5" s="1" t="s">
        <v>128</v>
      </c>
      <c r="BJ5" s="1" t="s">
        <v>129</v>
      </c>
      <c r="BK5" s="1">
        <v>13976795799</v>
      </c>
      <c r="BL5" s="1" t="s">
        <v>94</v>
      </c>
      <c r="BM5" s="1" t="s">
        <v>130</v>
      </c>
      <c r="BN5" s="1" t="s">
        <v>96</v>
      </c>
      <c r="BO5" s="1">
        <v>15248952040</v>
      </c>
      <c r="BP5" s="1" t="s">
        <v>97</v>
      </c>
      <c r="BQ5" s="1" t="s">
        <v>98</v>
      </c>
      <c r="FB5" s="9"/>
      <c r="FC5" s="9"/>
      <c r="FD5" s="9"/>
      <c r="FE5" s="9"/>
      <c r="FF5" s="1" t="s">
        <v>131</v>
      </c>
      <c r="FG5" s="1">
        <v>4</v>
      </c>
    </row>
    <row r="6" spans="1:163" s="1" customFormat="1" ht="27.95" customHeight="1" x14ac:dyDescent="0.15">
      <c r="A6" s="5">
        <v>25974</v>
      </c>
      <c r="B6" s="5" t="s">
        <v>75</v>
      </c>
      <c r="C6" s="6">
        <v>1</v>
      </c>
      <c r="D6" s="7" t="s">
        <v>76</v>
      </c>
      <c r="E6" s="7">
        <v>4</v>
      </c>
      <c r="F6" s="5" t="s">
        <v>132</v>
      </c>
      <c r="G6" s="5" t="s">
        <v>78</v>
      </c>
      <c r="H6" s="5" t="s">
        <v>78</v>
      </c>
      <c r="I6" s="5" t="s">
        <v>79</v>
      </c>
      <c r="J6" s="5" t="s">
        <v>80</v>
      </c>
      <c r="K6" s="5" t="s">
        <v>133</v>
      </c>
      <c r="L6" s="5" t="s">
        <v>117</v>
      </c>
      <c r="M6" s="5" t="s">
        <v>83</v>
      </c>
      <c r="N6" s="5" t="s">
        <v>84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 t="s">
        <v>134</v>
      </c>
      <c r="AC6" s="5" t="str">
        <f>"450521199512016123"</f>
        <v>450521199512016123</v>
      </c>
      <c r="AD6" s="5" t="s">
        <v>135</v>
      </c>
      <c r="AE6" s="5">
        <v>2015</v>
      </c>
      <c r="AF6" s="5" t="s">
        <v>136</v>
      </c>
      <c r="AG6" s="5">
        <v>18789087533</v>
      </c>
      <c r="AH6" s="5" t="s">
        <v>137</v>
      </c>
      <c r="AI6" s="5" t="str">
        <f>"420683199505051819"</f>
        <v>420683199505051819</v>
      </c>
      <c r="AJ6" s="5" t="s">
        <v>138</v>
      </c>
      <c r="AK6" s="5">
        <v>2015</v>
      </c>
      <c r="AL6" s="5" t="s">
        <v>139</v>
      </c>
      <c r="AM6" s="5">
        <v>18789062065</v>
      </c>
      <c r="AN6" s="5" t="s">
        <v>140</v>
      </c>
      <c r="AO6" s="5" t="str">
        <f>"421023199201131213"</f>
        <v>421023199201131213</v>
      </c>
      <c r="AP6" s="5" t="s">
        <v>119</v>
      </c>
      <c r="AQ6" s="5">
        <v>2014</v>
      </c>
      <c r="AR6" s="5">
        <v>373580308</v>
      </c>
      <c r="AS6" s="5">
        <v>13687525216</v>
      </c>
      <c r="AT6" s="5"/>
      <c r="AU6" s="5" t="str">
        <f t="shared" si="0"/>
        <v/>
      </c>
      <c r="AV6" s="5"/>
      <c r="AW6" s="5"/>
      <c r="AX6" s="5"/>
      <c r="AY6" s="5"/>
      <c r="AZ6" s="5"/>
      <c r="BA6" s="1" t="str">
        <f t="shared" si="1"/>
        <v/>
      </c>
      <c r="BF6" s="1" t="s">
        <v>141</v>
      </c>
      <c r="BG6" s="1">
        <v>18976789676</v>
      </c>
      <c r="BH6" s="1" t="s">
        <v>94</v>
      </c>
      <c r="BI6" s="1" t="s">
        <v>142</v>
      </c>
      <c r="BJ6" s="1" t="s">
        <v>143</v>
      </c>
      <c r="BK6" s="1">
        <v>13034931500</v>
      </c>
      <c r="BL6" s="1" t="s">
        <v>94</v>
      </c>
      <c r="BM6" s="1" t="s">
        <v>144</v>
      </c>
      <c r="BN6" s="1" t="s">
        <v>96</v>
      </c>
      <c r="BO6" s="1">
        <v>15248952040</v>
      </c>
      <c r="BP6" s="1" t="s">
        <v>97</v>
      </c>
      <c r="BQ6" s="1" t="s">
        <v>98</v>
      </c>
      <c r="FB6" s="9"/>
      <c r="FC6" s="9"/>
      <c r="FD6" s="9"/>
      <c r="FE6" s="9"/>
    </row>
    <row r="7" spans="1:163" s="1" customFormat="1" ht="27.95" customHeight="1" x14ac:dyDescent="0.15">
      <c r="A7" s="5">
        <v>26004</v>
      </c>
      <c r="B7" s="5" t="s">
        <v>75</v>
      </c>
      <c r="C7" s="6">
        <v>1</v>
      </c>
      <c r="D7" s="7" t="s">
        <v>76</v>
      </c>
      <c r="E7" s="7">
        <v>5</v>
      </c>
      <c r="F7" s="5" t="s">
        <v>132</v>
      </c>
      <c r="G7" s="5" t="s">
        <v>78</v>
      </c>
      <c r="H7" s="5" t="s">
        <v>78</v>
      </c>
      <c r="I7" s="5" t="s">
        <v>79</v>
      </c>
      <c r="J7" s="5" t="s">
        <v>80</v>
      </c>
      <c r="K7" s="5" t="s">
        <v>145</v>
      </c>
      <c r="L7" s="5" t="s">
        <v>82</v>
      </c>
      <c r="M7" s="5" t="s">
        <v>83</v>
      </c>
      <c r="N7" s="5" t="s">
        <v>84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146</v>
      </c>
      <c r="AC7" s="5" t="str">
        <f>"511324199703164159"</f>
        <v>511324199703164159</v>
      </c>
      <c r="AD7" s="5" t="s">
        <v>135</v>
      </c>
      <c r="AE7" s="5">
        <v>2015</v>
      </c>
      <c r="AF7" s="5" t="s">
        <v>147</v>
      </c>
      <c r="AG7" s="5">
        <v>15808939049</v>
      </c>
      <c r="AH7" s="5" t="s">
        <v>148</v>
      </c>
      <c r="AI7" s="5" t="str">
        <f>"362229199308061634"</f>
        <v>362229199308061634</v>
      </c>
      <c r="AJ7" s="5" t="s">
        <v>123</v>
      </c>
      <c r="AK7" s="5">
        <v>2013</v>
      </c>
      <c r="AL7" s="5" t="s">
        <v>149</v>
      </c>
      <c r="AM7" s="5">
        <v>18789078096</v>
      </c>
      <c r="AN7" s="5" t="s">
        <v>150</v>
      </c>
      <c r="AO7" s="5" t="str">
        <f>""</f>
        <v/>
      </c>
      <c r="AP7" s="5"/>
      <c r="AQ7" s="5"/>
      <c r="AR7" s="5"/>
      <c r="AS7" s="5"/>
      <c r="AT7" s="5"/>
      <c r="AU7" s="5" t="str">
        <f>"372925199702112529"</f>
        <v>372925199702112529</v>
      </c>
      <c r="AV7" s="5" t="s">
        <v>123</v>
      </c>
      <c r="AW7" s="5">
        <v>2015</v>
      </c>
      <c r="AX7" s="5" t="s">
        <v>151</v>
      </c>
      <c r="AY7" s="5">
        <v>15708919629</v>
      </c>
      <c r="AZ7" s="5"/>
      <c r="BA7" s="1" t="str">
        <f t="shared" si="1"/>
        <v/>
      </c>
      <c r="BF7" s="1" t="s">
        <v>152</v>
      </c>
      <c r="BG7" s="1">
        <v>13337651033</v>
      </c>
      <c r="BH7" s="1" t="s">
        <v>113</v>
      </c>
      <c r="BI7" s="1" t="s">
        <v>153</v>
      </c>
      <c r="BN7" s="1" t="s">
        <v>96</v>
      </c>
      <c r="BO7" s="1">
        <v>15248952040</v>
      </c>
      <c r="BP7" s="1" t="s">
        <v>97</v>
      </c>
      <c r="BQ7" s="1" t="s">
        <v>98</v>
      </c>
      <c r="FB7" s="9"/>
      <c r="FC7" s="9"/>
      <c r="FD7" s="9"/>
      <c r="FE7" s="9"/>
    </row>
    <row r="8" spans="1:163" s="1" customFormat="1" ht="27.95" customHeight="1" x14ac:dyDescent="0.15">
      <c r="A8" s="5">
        <v>25964</v>
      </c>
      <c r="B8" s="5" t="s">
        <v>75</v>
      </c>
      <c r="C8" s="6">
        <v>1</v>
      </c>
      <c r="D8" s="7" t="s">
        <v>76</v>
      </c>
      <c r="E8" s="7">
        <v>6</v>
      </c>
      <c r="F8" s="5" t="s">
        <v>154</v>
      </c>
      <c r="G8" s="5" t="s">
        <v>78</v>
      </c>
      <c r="H8" s="5" t="s">
        <v>78</v>
      </c>
      <c r="I8" s="5" t="s">
        <v>79</v>
      </c>
      <c r="J8" s="5" t="s">
        <v>80</v>
      </c>
      <c r="K8" s="5" t="s">
        <v>155</v>
      </c>
      <c r="L8" s="5" t="s">
        <v>117</v>
      </c>
      <c r="M8" s="5" t="s">
        <v>83</v>
      </c>
      <c r="N8" s="5" t="s">
        <v>84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156</v>
      </c>
      <c r="AC8" s="5" t="str">
        <f>"500382199310259211"</f>
        <v>500382199310259211</v>
      </c>
      <c r="AD8" s="5" t="s">
        <v>123</v>
      </c>
      <c r="AE8" s="5">
        <v>2013</v>
      </c>
      <c r="AF8" s="5" t="s">
        <v>157</v>
      </c>
      <c r="AG8" s="5">
        <v>15501897151</v>
      </c>
      <c r="AH8" s="5" t="s">
        <v>105</v>
      </c>
      <c r="AI8" s="5" t="str">
        <f>"522726199407221910"</f>
        <v>522726199407221910</v>
      </c>
      <c r="AJ8" s="5" t="s">
        <v>123</v>
      </c>
      <c r="AK8" s="5">
        <v>2013</v>
      </c>
      <c r="AL8" s="5" t="s">
        <v>158</v>
      </c>
      <c r="AM8" s="5">
        <v>18189883278</v>
      </c>
      <c r="AN8" s="5" t="s">
        <v>159</v>
      </c>
      <c r="AO8" s="5" t="str">
        <f>"513821199507161081"</f>
        <v>513821199507161081</v>
      </c>
      <c r="AP8" s="5" t="s">
        <v>160</v>
      </c>
      <c r="AQ8" s="5">
        <v>2015</v>
      </c>
      <c r="AR8" s="5" t="s">
        <v>161</v>
      </c>
      <c r="AS8" s="5">
        <v>15708918550</v>
      </c>
      <c r="AT8" s="5"/>
      <c r="AU8" s="5" t="str">
        <f t="shared" ref="AU8:AU10" si="2">""</f>
        <v/>
      </c>
      <c r="AV8" s="5"/>
      <c r="AW8" s="5"/>
      <c r="AX8" s="5"/>
      <c r="AY8" s="5"/>
      <c r="AZ8" s="5"/>
      <c r="BA8" s="1" t="str">
        <f t="shared" si="1"/>
        <v/>
      </c>
      <c r="BF8" s="1" t="s">
        <v>162</v>
      </c>
      <c r="BG8" s="1">
        <v>13518827867</v>
      </c>
      <c r="BH8" s="1" t="s">
        <v>94</v>
      </c>
      <c r="BI8" s="1" t="s">
        <v>163</v>
      </c>
      <c r="BJ8" s="1" t="s">
        <v>164</v>
      </c>
      <c r="BK8" s="1">
        <v>18789256709</v>
      </c>
      <c r="BL8" s="1" t="s">
        <v>94</v>
      </c>
      <c r="BM8" s="1" t="s">
        <v>165</v>
      </c>
      <c r="BN8" s="1" t="s">
        <v>96</v>
      </c>
      <c r="BO8" s="1">
        <v>15248952040</v>
      </c>
      <c r="BP8" s="1" t="s">
        <v>97</v>
      </c>
      <c r="BQ8" s="1" t="s">
        <v>98</v>
      </c>
      <c r="FB8" s="9"/>
      <c r="FC8" s="9"/>
      <c r="FD8" s="9"/>
      <c r="FE8" s="9"/>
    </row>
    <row r="9" spans="1:163" s="1" customFormat="1" ht="27.95" customHeight="1" x14ac:dyDescent="0.15">
      <c r="A9" s="5">
        <v>25967</v>
      </c>
      <c r="B9" s="5" t="s">
        <v>75</v>
      </c>
      <c r="C9" s="6">
        <v>1</v>
      </c>
      <c r="D9" s="7" t="s">
        <v>76</v>
      </c>
      <c r="E9" s="7">
        <v>7</v>
      </c>
      <c r="F9" s="5" t="s">
        <v>154</v>
      </c>
      <c r="G9" s="5" t="s">
        <v>78</v>
      </c>
      <c r="H9" s="5" t="s">
        <v>78</v>
      </c>
      <c r="I9" s="5" t="s">
        <v>79</v>
      </c>
      <c r="J9" s="5" t="s">
        <v>80</v>
      </c>
      <c r="K9" s="5" t="s">
        <v>166</v>
      </c>
      <c r="L9" s="5" t="s">
        <v>117</v>
      </c>
      <c r="M9" s="5" t="s">
        <v>83</v>
      </c>
      <c r="N9" s="5" t="s">
        <v>84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167</v>
      </c>
      <c r="AC9" s="5" t="str">
        <f>"51302119940920745X"</f>
        <v>51302119940920745X</v>
      </c>
      <c r="AD9" s="5" t="s">
        <v>168</v>
      </c>
      <c r="AE9" s="5" t="s">
        <v>169</v>
      </c>
      <c r="AF9" s="5" t="s">
        <v>170</v>
      </c>
      <c r="AG9" s="5">
        <v>15708997287</v>
      </c>
      <c r="AH9" s="5" t="s">
        <v>171</v>
      </c>
      <c r="AI9" s="5" t="str">
        <f>" 522732199411022612"</f>
        <v>522732199411022612</v>
      </c>
      <c r="AJ9" s="5" t="s">
        <v>168</v>
      </c>
      <c r="AK9" s="5" t="s">
        <v>169</v>
      </c>
      <c r="AL9" s="5" t="s">
        <v>172</v>
      </c>
      <c r="AM9" s="5">
        <v>17733106596</v>
      </c>
      <c r="AN9" s="5"/>
      <c r="AO9" s="5" t="str">
        <f>""</f>
        <v/>
      </c>
      <c r="AP9" s="5"/>
      <c r="AQ9" s="5"/>
      <c r="AR9" s="5"/>
      <c r="AS9" s="5"/>
      <c r="AT9" s="5"/>
      <c r="AU9" s="5" t="str">
        <f t="shared" si="2"/>
        <v/>
      </c>
      <c r="AV9" s="5"/>
      <c r="AW9" s="5"/>
      <c r="AX9" s="5"/>
      <c r="AY9" s="5"/>
      <c r="AZ9" s="5"/>
      <c r="BA9" s="1" t="str">
        <f t="shared" si="1"/>
        <v/>
      </c>
      <c r="BF9" s="1" t="s">
        <v>173</v>
      </c>
      <c r="BG9" s="1">
        <v>13876301230</v>
      </c>
      <c r="BH9" s="1" t="s">
        <v>174</v>
      </c>
      <c r="BI9" s="1" t="s">
        <v>175</v>
      </c>
      <c r="BN9" s="1" t="s">
        <v>96</v>
      </c>
      <c r="BO9" s="1">
        <v>15248952040</v>
      </c>
      <c r="BP9" s="1" t="s">
        <v>97</v>
      </c>
      <c r="BQ9" s="1" t="s">
        <v>98</v>
      </c>
      <c r="FB9" s="9"/>
      <c r="FC9" s="9"/>
      <c r="FD9" s="9"/>
      <c r="FE9" s="9"/>
    </row>
    <row r="10" spans="1:163" s="1" customFormat="1" ht="27.95" customHeight="1" x14ac:dyDescent="0.15">
      <c r="A10" s="5">
        <v>25990</v>
      </c>
      <c r="B10" s="5" t="s">
        <v>75</v>
      </c>
      <c r="C10" s="6">
        <v>1</v>
      </c>
      <c r="D10" s="7" t="s">
        <v>76</v>
      </c>
      <c r="E10" s="7">
        <v>8</v>
      </c>
      <c r="F10" s="5" t="s">
        <v>154</v>
      </c>
      <c r="G10" s="5" t="s">
        <v>78</v>
      </c>
      <c r="H10" s="5" t="s">
        <v>78</v>
      </c>
      <c r="I10" s="5" t="s">
        <v>79</v>
      </c>
      <c r="J10" s="5" t="s">
        <v>80</v>
      </c>
      <c r="K10" s="5" t="s">
        <v>176</v>
      </c>
      <c r="L10" s="5" t="s">
        <v>117</v>
      </c>
      <c r="M10" s="5" t="s">
        <v>83</v>
      </c>
      <c r="N10" s="5" t="s">
        <v>84</v>
      </c>
      <c r="O10" s="5" t="s">
        <v>177</v>
      </c>
      <c r="P10" s="5"/>
      <c r="Q10" s="5"/>
      <c r="R10" s="5" t="s">
        <v>178</v>
      </c>
      <c r="S10" s="5" t="s">
        <v>178</v>
      </c>
      <c r="T10" s="5"/>
      <c r="U10" s="5"/>
      <c r="V10" s="5"/>
      <c r="W10" s="5" t="s">
        <v>179</v>
      </c>
      <c r="X10" s="5" t="s">
        <v>179</v>
      </c>
      <c r="Y10" s="5"/>
      <c r="Z10" s="5"/>
      <c r="AA10" s="5"/>
      <c r="AB10" s="5" t="s">
        <v>180</v>
      </c>
      <c r="AC10" s="5" t="str">
        <f>"420502199703261311"</f>
        <v>420502199703261311</v>
      </c>
      <c r="AD10" s="5" t="s">
        <v>135</v>
      </c>
      <c r="AE10" s="5" t="s">
        <v>120</v>
      </c>
      <c r="AF10" s="5" t="s">
        <v>181</v>
      </c>
      <c r="AG10" s="5">
        <v>13036033345</v>
      </c>
      <c r="AH10" s="5" t="s">
        <v>182</v>
      </c>
      <c r="AI10" s="5" t="str">
        <f>"142725199506120026"</f>
        <v>142725199506120026</v>
      </c>
      <c r="AJ10" s="5" t="s">
        <v>138</v>
      </c>
      <c r="AK10" s="5" t="s">
        <v>183</v>
      </c>
      <c r="AL10" s="5" t="s">
        <v>184</v>
      </c>
      <c r="AM10" s="5">
        <v>18389799446</v>
      </c>
      <c r="AN10" s="5" t="s">
        <v>185</v>
      </c>
      <c r="AO10" s="5" t="str">
        <f>"440233199509238005"</f>
        <v>440233199509238005</v>
      </c>
      <c r="AP10" s="5" t="s">
        <v>135</v>
      </c>
      <c r="AQ10" s="5" t="s">
        <v>120</v>
      </c>
      <c r="AR10" s="5" t="s">
        <v>186</v>
      </c>
      <c r="AS10" s="5">
        <v>17889783932</v>
      </c>
      <c r="AT10" s="5"/>
      <c r="AU10" s="5" t="str">
        <f t="shared" si="2"/>
        <v/>
      </c>
      <c r="AV10" s="5"/>
      <c r="AW10" s="5"/>
      <c r="AX10" s="5"/>
      <c r="AY10" s="5"/>
      <c r="AZ10" s="5"/>
      <c r="BA10" s="1" t="str">
        <f t="shared" si="1"/>
        <v/>
      </c>
      <c r="BF10" s="1" t="s">
        <v>187</v>
      </c>
      <c r="BG10" s="1">
        <v>13876760369</v>
      </c>
      <c r="BH10" s="1" t="s">
        <v>94</v>
      </c>
      <c r="BI10" s="1" t="s">
        <v>188</v>
      </c>
      <c r="BN10" s="1" t="s">
        <v>96</v>
      </c>
      <c r="BO10" s="1">
        <v>15248952040</v>
      </c>
      <c r="BP10" s="1" t="s">
        <v>97</v>
      </c>
      <c r="BQ10" s="1" t="s">
        <v>98</v>
      </c>
      <c r="FB10" s="9"/>
      <c r="FC10" s="9"/>
      <c r="FD10" s="9"/>
      <c r="FE10" s="9"/>
    </row>
    <row r="11" spans="1:163" s="1" customFormat="1" ht="27.95" customHeight="1" x14ac:dyDescent="0.15">
      <c r="A11" s="5">
        <v>25992</v>
      </c>
      <c r="B11" s="5" t="s">
        <v>75</v>
      </c>
      <c r="C11" s="6">
        <v>1</v>
      </c>
      <c r="D11" s="7" t="s">
        <v>76</v>
      </c>
      <c r="E11" s="7">
        <v>9</v>
      </c>
      <c r="F11" s="5" t="s">
        <v>154</v>
      </c>
      <c r="G11" s="5" t="s">
        <v>78</v>
      </c>
      <c r="H11" s="5" t="s">
        <v>78</v>
      </c>
      <c r="I11" s="5" t="s">
        <v>79</v>
      </c>
      <c r="J11" s="5" t="s">
        <v>80</v>
      </c>
      <c r="K11" s="5" t="s">
        <v>189</v>
      </c>
      <c r="L11" s="5" t="s">
        <v>117</v>
      </c>
      <c r="M11" s="5" t="s">
        <v>83</v>
      </c>
      <c r="N11" s="5" t="s">
        <v>84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190</v>
      </c>
      <c r="AC11" s="5" t="str">
        <f>"341003199610141812"</f>
        <v>341003199610141812</v>
      </c>
      <c r="AD11" s="5" t="s">
        <v>119</v>
      </c>
      <c r="AE11" s="5" t="s">
        <v>191</v>
      </c>
      <c r="AF11" s="5" t="s">
        <v>192</v>
      </c>
      <c r="AG11" s="5">
        <v>13876249764</v>
      </c>
      <c r="AH11" s="5" t="s">
        <v>193</v>
      </c>
      <c r="AI11" s="5" t="str">
        <f>"362329199712066918"</f>
        <v>362329199712066918</v>
      </c>
      <c r="AJ11" s="5" t="s">
        <v>119</v>
      </c>
      <c r="AK11" s="5" t="s">
        <v>191</v>
      </c>
      <c r="AL11" s="5" t="s">
        <v>194</v>
      </c>
      <c r="AM11" s="5">
        <v>18789085507</v>
      </c>
      <c r="AN11" s="5" t="s">
        <v>195</v>
      </c>
      <c r="AO11" s="5" t="str">
        <f>"342501199703220312"</f>
        <v>342501199703220312</v>
      </c>
      <c r="AP11" s="5" t="s">
        <v>119</v>
      </c>
      <c r="AQ11" s="5" t="s">
        <v>191</v>
      </c>
      <c r="AR11" s="5" t="s">
        <v>196</v>
      </c>
      <c r="AS11" s="5">
        <v>13805634985</v>
      </c>
      <c r="AT11" s="5" t="s">
        <v>197</v>
      </c>
      <c r="AU11" s="5" t="str">
        <f>"421127199502260837"</f>
        <v>421127199502260837</v>
      </c>
      <c r="AV11" s="5" t="s">
        <v>119</v>
      </c>
      <c r="AW11" s="5" t="s">
        <v>191</v>
      </c>
      <c r="AX11" s="5" t="s">
        <v>198</v>
      </c>
      <c r="AY11" s="5">
        <v>18789190917</v>
      </c>
      <c r="AZ11" s="5"/>
      <c r="BA11" s="1" t="str">
        <f t="shared" si="1"/>
        <v/>
      </c>
      <c r="BF11" s="1" t="s">
        <v>100</v>
      </c>
      <c r="BG11" s="1">
        <v>15808901309</v>
      </c>
      <c r="BH11" s="1" t="s">
        <v>94</v>
      </c>
      <c r="BN11" s="1" t="s">
        <v>96</v>
      </c>
      <c r="BO11" s="1">
        <v>15248952040</v>
      </c>
      <c r="BP11" s="1" t="s">
        <v>97</v>
      </c>
      <c r="BQ11" s="1" t="s">
        <v>98</v>
      </c>
      <c r="FB11" s="9"/>
      <c r="FC11" s="9"/>
      <c r="FD11" s="9"/>
      <c r="FE11" s="9"/>
    </row>
    <row r="12" spans="1:163" s="1" customFormat="1" ht="27.95" customHeight="1" x14ac:dyDescent="0.15">
      <c r="A12" s="5">
        <v>26011</v>
      </c>
      <c r="B12" s="5" t="s">
        <v>75</v>
      </c>
      <c r="C12" s="6">
        <v>1</v>
      </c>
      <c r="D12" s="7" t="s">
        <v>76</v>
      </c>
      <c r="E12" s="7">
        <v>10</v>
      </c>
      <c r="F12" s="5" t="s">
        <v>154</v>
      </c>
      <c r="G12" s="5" t="s">
        <v>78</v>
      </c>
      <c r="H12" s="5" t="s">
        <v>78</v>
      </c>
      <c r="I12" s="5" t="s">
        <v>79</v>
      </c>
      <c r="J12" s="5" t="s">
        <v>80</v>
      </c>
      <c r="K12" s="5" t="s">
        <v>199</v>
      </c>
      <c r="L12" s="5" t="s">
        <v>82</v>
      </c>
      <c r="M12" s="5" t="s">
        <v>83</v>
      </c>
      <c r="N12" s="5" t="s">
        <v>84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200</v>
      </c>
      <c r="AC12" s="5" t="str">
        <f>"430602199701025558"</f>
        <v>430602199701025558</v>
      </c>
      <c r="AD12" s="5" t="s">
        <v>123</v>
      </c>
      <c r="AE12" s="5" t="s">
        <v>120</v>
      </c>
      <c r="AF12" s="5" t="s">
        <v>201</v>
      </c>
      <c r="AG12" s="5">
        <v>15799077898</v>
      </c>
      <c r="AH12" s="5" t="s">
        <v>202</v>
      </c>
      <c r="AI12" s="5" t="str">
        <f>"350427199810100023"</f>
        <v>350427199810100023</v>
      </c>
      <c r="AJ12" s="5" t="s">
        <v>123</v>
      </c>
      <c r="AK12" s="5" t="s">
        <v>87</v>
      </c>
      <c r="AL12" s="5" t="s">
        <v>203</v>
      </c>
      <c r="AM12" s="5">
        <v>17889785869</v>
      </c>
      <c r="AN12" s="5" t="s">
        <v>204</v>
      </c>
      <c r="AO12" s="5" t="str">
        <f>"412326199803200612"</f>
        <v>412326199803200612</v>
      </c>
      <c r="AP12" s="5" t="s">
        <v>138</v>
      </c>
      <c r="AQ12" s="5" t="s">
        <v>87</v>
      </c>
      <c r="AR12" s="5" t="s">
        <v>205</v>
      </c>
      <c r="AS12" s="5">
        <v>13579627783</v>
      </c>
      <c r="AT12" s="5"/>
      <c r="AU12" s="5" t="str">
        <f t="shared" ref="AU12:AU22" si="3">""</f>
        <v/>
      </c>
      <c r="AV12" s="5"/>
      <c r="AW12" s="5"/>
      <c r="AX12" s="5"/>
      <c r="AY12" s="5"/>
      <c r="AZ12" s="5"/>
      <c r="BA12" s="1" t="str">
        <f t="shared" si="1"/>
        <v/>
      </c>
      <c r="BF12" s="1" t="s">
        <v>206</v>
      </c>
      <c r="BG12" s="1">
        <v>18089892626</v>
      </c>
      <c r="BH12" s="1" t="s">
        <v>94</v>
      </c>
      <c r="BI12" s="1" t="s">
        <v>207</v>
      </c>
      <c r="BN12" s="1" t="s">
        <v>96</v>
      </c>
      <c r="BO12" s="1">
        <v>15248952040</v>
      </c>
      <c r="BP12" s="1" t="s">
        <v>97</v>
      </c>
      <c r="BQ12" s="1" t="s">
        <v>98</v>
      </c>
      <c r="FB12" s="9"/>
      <c r="FC12" s="9"/>
      <c r="FD12" s="9"/>
      <c r="FE12" s="9"/>
    </row>
    <row r="13" spans="1:163" s="1" customFormat="1" ht="27.95" customHeight="1" x14ac:dyDescent="0.15">
      <c r="A13" s="5">
        <v>26015</v>
      </c>
      <c r="B13" s="5" t="s">
        <v>75</v>
      </c>
      <c r="C13" s="6">
        <v>1</v>
      </c>
      <c r="D13" s="7" t="s">
        <v>76</v>
      </c>
      <c r="E13" s="7">
        <v>11</v>
      </c>
      <c r="F13" s="5" t="s">
        <v>154</v>
      </c>
      <c r="G13" s="5" t="s">
        <v>78</v>
      </c>
      <c r="H13" s="5" t="s">
        <v>78</v>
      </c>
      <c r="I13" s="5" t="s">
        <v>79</v>
      </c>
      <c r="J13" s="5" t="s">
        <v>80</v>
      </c>
      <c r="K13" s="5" t="s">
        <v>208</v>
      </c>
      <c r="L13" s="5" t="s">
        <v>82</v>
      </c>
      <c r="M13" s="5" t="s">
        <v>83</v>
      </c>
      <c r="N13" s="5" t="s">
        <v>84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 t="s">
        <v>209</v>
      </c>
      <c r="AC13" s="5" t="str">
        <f>"610425199509122814"</f>
        <v>610425199509122814</v>
      </c>
      <c r="AD13" s="5" t="s">
        <v>119</v>
      </c>
      <c r="AE13" s="5" t="s">
        <v>210</v>
      </c>
      <c r="AF13" s="5" t="s">
        <v>211</v>
      </c>
      <c r="AG13" s="5">
        <v>13637593221</v>
      </c>
      <c r="AH13" s="5" t="s">
        <v>212</v>
      </c>
      <c r="AI13" s="5" t="str">
        <f>"140981199702200023"</f>
        <v>140981199702200023</v>
      </c>
      <c r="AJ13" s="5" t="s">
        <v>119</v>
      </c>
      <c r="AK13" s="5" t="s">
        <v>210</v>
      </c>
      <c r="AL13" s="5" t="s">
        <v>213</v>
      </c>
      <c r="AM13" s="5">
        <v>15708998326</v>
      </c>
      <c r="AN13" s="5" t="s">
        <v>214</v>
      </c>
      <c r="AO13" s="5" t="str">
        <f>"362422199708080021"</f>
        <v>362422199708080021</v>
      </c>
      <c r="AP13" s="5" t="s">
        <v>135</v>
      </c>
      <c r="AQ13" s="5" t="s">
        <v>215</v>
      </c>
      <c r="AR13" s="5" t="s">
        <v>216</v>
      </c>
      <c r="AS13" s="5">
        <v>13111931628</v>
      </c>
      <c r="AT13" s="5"/>
      <c r="AU13" s="5" t="str">
        <f t="shared" si="3"/>
        <v/>
      </c>
      <c r="AV13" s="5"/>
      <c r="AW13" s="5"/>
      <c r="AX13" s="5"/>
      <c r="AY13" s="5"/>
      <c r="AZ13" s="5"/>
      <c r="BA13" s="1" t="str">
        <f t="shared" si="1"/>
        <v/>
      </c>
      <c r="BF13" s="1" t="s">
        <v>129</v>
      </c>
      <c r="BG13" s="1">
        <v>13976795799</v>
      </c>
      <c r="BH13" s="1" t="s">
        <v>113</v>
      </c>
      <c r="BI13" s="1" t="s">
        <v>217</v>
      </c>
      <c r="BN13" s="1" t="s">
        <v>96</v>
      </c>
      <c r="BO13" s="1">
        <v>15248952040</v>
      </c>
      <c r="BP13" s="1" t="s">
        <v>97</v>
      </c>
      <c r="BQ13" s="1" t="s">
        <v>98</v>
      </c>
      <c r="FB13" s="9"/>
      <c r="FC13" s="9"/>
      <c r="FD13" s="9"/>
      <c r="FE13" s="9"/>
    </row>
    <row r="14" spans="1:163" s="1" customFormat="1" ht="27.95" customHeight="1" x14ac:dyDescent="0.15">
      <c r="A14" s="5">
        <v>26025</v>
      </c>
      <c r="B14" s="5" t="s">
        <v>75</v>
      </c>
      <c r="C14" s="6">
        <v>1</v>
      </c>
      <c r="D14" s="7" t="s">
        <v>76</v>
      </c>
      <c r="E14" s="7">
        <v>12</v>
      </c>
      <c r="F14" s="5" t="s">
        <v>154</v>
      </c>
      <c r="G14" s="5" t="s">
        <v>78</v>
      </c>
      <c r="H14" s="5" t="s">
        <v>78</v>
      </c>
      <c r="I14" s="5" t="s">
        <v>79</v>
      </c>
      <c r="J14" s="5" t="s">
        <v>80</v>
      </c>
      <c r="K14" s="5" t="s">
        <v>218</v>
      </c>
      <c r="L14" s="5" t="s">
        <v>82</v>
      </c>
      <c r="M14" s="5" t="s">
        <v>83</v>
      </c>
      <c r="N14" s="5" t="s">
        <v>84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 t="s">
        <v>219</v>
      </c>
      <c r="AC14" s="5" t="str">
        <f>"510703199605150027"</f>
        <v>510703199605150027</v>
      </c>
      <c r="AD14" s="5" t="s">
        <v>119</v>
      </c>
      <c r="AE14" s="5" t="s">
        <v>120</v>
      </c>
      <c r="AF14" s="5" t="s">
        <v>220</v>
      </c>
      <c r="AG14" s="5">
        <v>18889765997</v>
      </c>
      <c r="AH14" s="5" t="s">
        <v>221</v>
      </c>
      <c r="AI14" s="5" t="str">
        <f>"510106199611205561"</f>
        <v>510106199611205561</v>
      </c>
      <c r="AJ14" s="5" t="s">
        <v>119</v>
      </c>
      <c r="AK14" s="5" t="s">
        <v>120</v>
      </c>
      <c r="AL14" s="5" t="s">
        <v>222</v>
      </c>
      <c r="AM14" s="5">
        <v>13880819147</v>
      </c>
      <c r="AN14" s="5"/>
      <c r="AO14" s="5" t="str">
        <f t="shared" ref="AO14:AO19" si="4">""</f>
        <v/>
      </c>
      <c r="AP14" s="5"/>
      <c r="AQ14" s="5"/>
      <c r="AR14" s="5"/>
      <c r="AS14" s="5"/>
      <c r="AT14" s="5"/>
      <c r="AU14" s="5" t="str">
        <f t="shared" si="3"/>
        <v/>
      </c>
      <c r="AV14" s="5"/>
      <c r="AW14" s="5"/>
      <c r="AX14" s="5"/>
      <c r="AY14" s="5"/>
      <c r="AZ14" s="5"/>
      <c r="BA14" s="1" t="str">
        <f t="shared" si="1"/>
        <v/>
      </c>
      <c r="BF14" s="1" t="s">
        <v>129</v>
      </c>
      <c r="BG14" s="1">
        <v>13976795799</v>
      </c>
      <c r="BH14" s="1" t="s">
        <v>94</v>
      </c>
      <c r="BI14" s="1" t="s">
        <v>130</v>
      </c>
      <c r="BN14" s="1" t="s">
        <v>96</v>
      </c>
      <c r="BO14" s="1">
        <v>15248952040</v>
      </c>
      <c r="BP14" s="1" t="s">
        <v>97</v>
      </c>
      <c r="BQ14" s="1" t="s">
        <v>98</v>
      </c>
      <c r="FB14" s="9"/>
      <c r="FC14" s="9"/>
      <c r="FD14" s="9"/>
      <c r="FE14" s="9"/>
    </row>
    <row r="15" spans="1:163" s="1" customFormat="1" ht="27.95" customHeight="1" x14ac:dyDescent="0.15">
      <c r="A15" s="5">
        <v>26111</v>
      </c>
      <c r="B15" s="5" t="s">
        <v>75</v>
      </c>
      <c r="C15" s="6">
        <v>1</v>
      </c>
      <c r="D15" s="7" t="s">
        <v>76</v>
      </c>
      <c r="E15" s="7">
        <v>13</v>
      </c>
      <c r="F15" s="5" t="s">
        <v>154</v>
      </c>
      <c r="G15" s="5" t="s">
        <v>78</v>
      </c>
      <c r="H15" s="5" t="s">
        <v>78</v>
      </c>
      <c r="I15" s="5" t="s">
        <v>79</v>
      </c>
      <c r="J15" s="5" t="s">
        <v>80</v>
      </c>
      <c r="K15" s="5" t="s">
        <v>223</v>
      </c>
      <c r="L15" s="5" t="s">
        <v>82</v>
      </c>
      <c r="M15" s="5" t="s">
        <v>83</v>
      </c>
      <c r="N15" s="5" t="s">
        <v>84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 t="s">
        <v>224</v>
      </c>
      <c r="AC15" s="5" t="str">
        <f>"210921199308300511"</f>
        <v>210921199308300511</v>
      </c>
      <c r="AD15" s="5" t="s">
        <v>123</v>
      </c>
      <c r="AE15" s="5">
        <v>2013</v>
      </c>
      <c r="AF15" s="5" t="s">
        <v>225</v>
      </c>
      <c r="AG15" s="5">
        <v>15501893307</v>
      </c>
      <c r="AH15" s="5" t="s">
        <v>226</v>
      </c>
      <c r="AI15" s="5" t="str">
        <f>"469025199501125429"</f>
        <v>469025199501125429</v>
      </c>
      <c r="AJ15" s="5" t="s">
        <v>126</v>
      </c>
      <c r="AK15" s="5">
        <v>2013</v>
      </c>
      <c r="AL15" s="5" t="s">
        <v>227</v>
      </c>
      <c r="AM15" s="5">
        <v>18789022182</v>
      </c>
      <c r="AN15" s="5"/>
      <c r="AO15" s="5" t="str">
        <f t="shared" si="4"/>
        <v/>
      </c>
      <c r="AP15" s="5"/>
      <c r="AQ15" s="5"/>
      <c r="AR15" s="5"/>
      <c r="AS15" s="5"/>
      <c r="AT15" s="5"/>
      <c r="AU15" s="5" t="str">
        <f t="shared" si="3"/>
        <v/>
      </c>
      <c r="AV15" s="5"/>
      <c r="AW15" s="5"/>
      <c r="AX15" s="5"/>
      <c r="AY15" s="5"/>
      <c r="AZ15" s="5"/>
      <c r="BA15" s="1" t="str">
        <f t="shared" si="1"/>
        <v/>
      </c>
      <c r="BF15" s="1" t="s">
        <v>224</v>
      </c>
      <c r="BG15" s="1">
        <v>15501893307</v>
      </c>
      <c r="BH15" s="1" t="s">
        <v>94</v>
      </c>
      <c r="BI15" s="1" t="s">
        <v>225</v>
      </c>
      <c r="BN15" s="1" t="s">
        <v>96</v>
      </c>
      <c r="BO15" s="1">
        <v>15248952040</v>
      </c>
      <c r="BP15" s="1" t="s">
        <v>97</v>
      </c>
      <c r="BQ15" s="1" t="s">
        <v>98</v>
      </c>
      <c r="FB15" s="9"/>
      <c r="FC15" s="9"/>
      <c r="FD15" s="9"/>
      <c r="FE15" s="9"/>
    </row>
    <row r="16" spans="1:163" s="1" customFormat="1" ht="27.95" customHeight="1" x14ac:dyDescent="0.15">
      <c r="A16" s="5">
        <v>26501</v>
      </c>
      <c r="B16" s="5" t="s">
        <v>75</v>
      </c>
      <c r="C16" s="6">
        <v>2</v>
      </c>
      <c r="D16" s="7" t="s">
        <v>228</v>
      </c>
      <c r="E16" s="7">
        <v>1</v>
      </c>
      <c r="F16" s="5" t="s">
        <v>229</v>
      </c>
      <c r="G16" s="5" t="s">
        <v>78</v>
      </c>
      <c r="H16" s="5" t="s">
        <v>78</v>
      </c>
      <c r="I16" s="5" t="s">
        <v>79</v>
      </c>
      <c r="J16" s="5" t="s">
        <v>80</v>
      </c>
      <c r="K16" s="5" t="s">
        <v>230</v>
      </c>
      <c r="L16" s="5" t="s">
        <v>82</v>
      </c>
      <c r="M16" s="5" t="s">
        <v>83</v>
      </c>
      <c r="N16" s="5" t="s">
        <v>84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 t="s">
        <v>231</v>
      </c>
      <c r="AC16" s="5" t="str">
        <f>"610321199410200068"</f>
        <v>610321199410200068</v>
      </c>
      <c r="AD16" s="5" t="s">
        <v>123</v>
      </c>
      <c r="AE16" s="5" t="s">
        <v>183</v>
      </c>
      <c r="AF16" s="5" t="s">
        <v>232</v>
      </c>
      <c r="AG16" s="5">
        <v>18789089036</v>
      </c>
      <c r="AH16" s="5" t="s">
        <v>233</v>
      </c>
      <c r="AI16" s="5" t="str">
        <f>"500222199410116929"</f>
        <v>500222199410116929</v>
      </c>
      <c r="AJ16" s="5" t="s">
        <v>123</v>
      </c>
      <c r="AK16" s="5" t="s">
        <v>183</v>
      </c>
      <c r="AL16" s="5" t="s">
        <v>234</v>
      </c>
      <c r="AM16" s="5">
        <v>17889988607</v>
      </c>
      <c r="AN16" s="5" t="s">
        <v>235</v>
      </c>
      <c r="AO16" s="5" t="str">
        <f>"511321199511246687"</f>
        <v>511321199511246687</v>
      </c>
      <c r="AP16" s="5" t="s">
        <v>123</v>
      </c>
      <c r="AQ16" s="5" t="s">
        <v>183</v>
      </c>
      <c r="AR16" s="5" t="s">
        <v>236</v>
      </c>
      <c r="AS16" s="5">
        <v>17889840618</v>
      </c>
      <c r="AT16" s="5"/>
      <c r="AU16" s="5" t="str">
        <f t="shared" si="3"/>
        <v/>
      </c>
      <c r="AV16" s="5"/>
      <c r="AW16" s="5"/>
      <c r="AX16" s="5"/>
      <c r="AY16" s="5"/>
      <c r="AZ16" s="5"/>
      <c r="BA16" s="1" t="str">
        <f t="shared" si="1"/>
        <v/>
      </c>
      <c r="BF16" s="1" t="s">
        <v>237</v>
      </c>
      <c r="BG16" s="1">
        <v>13158938987</v>
      </c>
      <c r="BH16" s="1" t="s">
        <v>94</v>
      </c>
      <c r="BI16" s="1" t="s">
        <v>238</v>
      </c>
      <c r="BN16" s="1" t="s">
        <v>96</v>
      </c>
      <c r="BO16" s="1">
        <v>15248952040</v>
      </c>
      <c r="BP16" s="1" t="s">
        <v>97</v>
      </c>
      <c r="BQ16" s="1" t="s">
        <v>98</v>
      </c>
      <c r="FB16" s="9" t="s">
        <v>239</v>
      </c>
      <c r="FC16" s="9" t="s">
        <v>162</v>
      </c>
      <c r="FD16" s="9" t="s">
        <v>129</v>
      </c>
      <c r="FE16" s="9"/>
      <c r="FF16" s="1" t="s">
        <v>103</v>
      </c>
      <c r="FG16" s="1">
        <v>1</v>
      </c>
    </row>
    <row r="17" spans="1:163" s="1" customFormat="1" ht="27.95" customHeight="1" x14ac:dyDescent="0.15">
      <c r="A17" s="5">
        <v>25958</v>
      </c>
      <c r="B17" s="5" t="s">
        <v>75</v>
      </c>
      <c r="C17" s="6">
        <v>2</v>
      </c>
      <c r="D17" s="7" t="s">
        <v>228</v>
      </c>
      <c r="E17" s="7">
        <v>2</v>
      </c>
      <c r="F17" s="5" t="s">
        <v>240</v>
      </c>
      <c r="G17" s="5" t="s">
        <v>78</v>
      </c>
      <c r="H17" s="5" t="s">
        <v>78</v>
      </c>
      <c r="I17" s="5" t="s">
        <v>79</v>
      </c>
      <c r="J17" s="5" t="s">
        <v>80</v>
      </c>
      <c r="K17" s="5" t="s">
        <v>241</v>
      </c>
      <c r="L17" s="5" t="s">
        <v>117</v>
      </c>
      <c r="M17" s="5" t="s">
        <v>83</v>
      </c>
      <c r="N17" s="5" t="s">
        <v>84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 t="s">
        <v>180</v>
      </c>
      <c r="AC17" s="5" t="str">
        <f>"420502199703261311"</f>
        <v>420502199703261311</v>
      </c>
      <c r="AD17" s="5" t="s">
        <v>135</v>
      </c>
      <c r="AE17" s="5">
        <v>2015</v>
      </c>
      <c r="AF17" s="5" t="s">
        <v>181</v>
      </c>
      <c r="AG17" s="5">
        <v>13036033345</v>
      </c>
      <c r="AH17" s="5" t="s">
        <v>242</v>
      </c>
      <c r="AI17" s="5" t="str">
        <f>"500236199702223951"</f>
        <v>500236199702223951</v>
      </c>
      <c r="AJ17" s="5" t="s">
        <v>135</v>
      </c>
      <c r="AK17" s="5">
        <v>2015</v>
      </c>
      <c r="AL17" s="5" t="s">
        <v>243</v>
      </c>
      <c r="AM17" s="5">
        <v>18876631446</v>
      </c>
      <c r="AN17" s="5" t="s">
        <v>244</v>
      </c>
      <c r="AO17" s="5" t="str">
        <f>"152201199901131036"</f>
        <v>152201199901131036</v>
      </c>
      <c r="AP17" s="5" t="s">
        <v>245</v>
      </c>
      <c r="AQ17" s="5" t="s">
        <v>87</v>
      </c>
      <c r="AR17" s="5" t="s">
        <v>246</v>
      </c>
      <c r="AS17" s="5">
        <v>18389940839</v>
      </c>
      <c r="AT17" s="5"/>
      <c r="AU17" s="5" t="str">
        <f t="shared" si="3"/>
        <v/>
      </c>
      <c r="AV17" s="5"/>
      <c r="AW17" s="5"/>
      <c r="AX17" s="5"/>
      <c r="AY17" s="5"/>
      <c r="AZ17" s="5"/>
      <c r="BA17" s="1" t="str">
        <f t="shared" si="1"/>
        <v/>
      </c>
      <c r="BF17" s="1" t="s">
        <v>162</v>
      </c>
      <c r="BG17" s="1">
        <v>13518827867</v>
      </c>
      <c r="BH17" s="1" t="s">
        <v>94</v>
      </c>
      <c r="BI17" s="1" t="s">
        <v>163</v>
      </c>
      <c r="BN17" s="1" t="s">
        <v>96</v>
      </c>
      <c r="BO17" s="1">
        <v>15248952040</v>
      </c>
      <c r="BP17" s="1" t="s">
        <v>97</v>
      </c>
      <c r="BQ17" s="1" t="s">
        <v>98</v>
      </c>
      <c r="FB17" s="9"/>
      <c r="FC17" s="9"/>
      <c r="FD17" s="9"/>
      <c r="FE17" s="9"/>
      <c r="FF17" s="1" t="s">
        <v>115</v>
      </c>
      <c r="FG17" s="1">
        <v>2</v>
      </c>
    </row>
    <row r="18" spans="1:163" s="1" customFormat="1" ht="27.95" customHeight="1" x14ac:dyDescent="0.15">
      <c r="A18" s="5">
        <v>25973</v>
      </c>
      <c r="B18" s="5" t="s">
        <v>75</v>
      </c>
      <c r="C18" s="6">
        <v>2</v>
      </c>
      <c r="D18" s="7" t="s">
        <v>228</v>
      </c>
      <c r="E18" s="7">
        <v>3</v>
      </c>
      <c r="F18" s="5" t="s">
        <v>240</v>
      </c>
      <c r="G18" s="5" t="s">
        <v>247</v>
      </c>
      <c r="H18" s="5" t="s">
        <v>247</v>
      </c>
      <c r="I18" s="5" t="s">
        <v>248</v>
      </c>
      <c r="J18" s="5" t="s">
        <v>80</v>
      </c>
      <c r="K18" s="5" t="s">
        <v>249</v>
      </c>
      <c r="L18" s="5" t="s">
        <v>117</v>
      </c>
      <c r="M18" s="5" t="s">
        <v>83</v>
      </c>
      <c r="N18" s="5" t="s">
        <v>84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 t="s">
        <v>250</v>
      </c>
      <c r="AC18" s="5" t="str">
        <f>"510521199308270016"</f>
        <v>510521199308270016</v>
      </c>
      <c r="AD18" s="5" t="s">
        <v>123</v>
      </c>
      <c r="AE18" s="5">
        <v>2014</v>
      </c>
      <c r="AF18" s="5" t="s">
        <v>251</v>
      </c>
      <c r="AG18" s="5">
        <v>18708966435</v>
      </c>
      <c r="AH18" s="5" t="s">
        <v>252</v>
      </c>
      <c r="AI18" s="5" t="str">
        <f t="shared" ref="AI18:AI21" si="5">""</f>
        <v/>
      </c>
      <c r="AJ18" s="5" t="s">
        <v>123</v>
      </c>
      <c r="AK18" s="5">
        <v>2014</v>
      </c>
      <c r="AL18" s="5" t="s">
        <v>253</v>
      </c>
      <c r="AM18" s="5">
        <v>18889672323</v>
      </c>
      <c r="AN18" s="5" t="s">
        <v>254</v>
      </c>
      <c r="AO18" s="5" t="str">
        <f t="shared" si="4"/>
        <v/>
      </c>
      <c r="AP18" s="5" t="s">
        <v>123</v>
      </c>
      <c r="AQ18" s="5">
        <v>2014</v>
      </c>
      <c r="AR18" s="5"/>
      <c r="AS18" s="5"/>
      <c r="AT18" s="5"/>
      <c r="AU18" s="5" t="str">
        <f t="shared" si="3"/>
        <v/>
      </c>
      <c r="AV18" s="5"/>
      <c r="AW18" s="5"/>
      <c r="AX18" s="5"/>
      <c r="AY18" s="5"/>
      <c r="AZ18" s="5"/>
      <c r="BA18" s="1" t="str">
        <f t="shared" si="1"/>
        <v/>
      </c>
      <c r="BN18" s="1" t="s">
        <v>96</v>
      </c>
      <c r="BO18" s="1">
        <v>15248952040</v>
      </c>
      <c r="BP18" s="1" t="s">
        <v>97</v>
      </c>
      <c r="BQ18" s="1" t="s">
        <v>98</v>
      </c>
      <c r="FB18" s="9"/>
      <c r="FC18" s="9"/>
      <c r="FD18" s="9"/>
      <c r="FE18" s="9"/>
      <c r="FF18" s="1" t="s">
        <v>131</v>
      </c>
      <c r="FG18" s="1">
        <v>3</v>
      </c>
    </row>
    <row r="19" spans="1:163" s="1" customFormat="1" ht="27.95" customHeight="1" x14ac:dyDescent="0.15">
      <c r="A19" s="5">
        <v>26002</v>
      </c>
      <c r="B19" s="5" t="s">
        <v>75</v>
      </c>
      <c r="C19" s="6">
        <v>2</v>
      </c>
      <c r="D19" s="7" t="s">
        <v>228</v>
      </c>
      <c r="E19" s="7">
        <v>4</v>
      </c>
      <c r="F19" s="5" t="s">
        <v>240</v>
      </c>
      <c r="G19" s="5" t="s">
        <v>78</v>
      </c>
      <c r="H19" s="5" t="s">
        <v>78</v>
      </c>
      <c r="I19" s="5" t="s">
        <v>79</v>
      </c>
      <c r="J19" s="5" t="s">
        <v>80</v>
      </c>
      <c r="K19" s="5" t="s">
        <v>255</v>
      </c>
      <c r="L19" s="5" t="s">
        <v>82</v>
      </c>
      <c r="M19" s="5" t="s">
        <v>83</v>
      </c>
      <c r="N19" s="5" t="s">
        <v>84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 t="s">
        <v>256</v>
      </c>
      <c r="AC19" s="5" t="str">
        <f>"350802199607011521"</f>
        <v>350802199607011521</v>
      </c>
      <c r="AD19" s="5" t="s">
        <v>123</v>
      </c>
      <c r="AE19" s="5" t="s">
        <v>183</v>
      </c>
      <c r="AF19" s="5" t="s">
        <v>257</v>
      </c>
      <c r="AG19" s="5">
        <v>17889846260</v>
      </c>
      <c r="AH19" s="5"/>
      <c r="AI19" s="5" t="str">
        <f t="shared" si="5"/>
        <v/>
      </c>
      <c r="AJ19" s="5"/>
      <c r="AK19" s="5"/>
      <c r="AL19" s="5"/>
      <c r="AM19" s="5"/>
      <c r="AN19" s="5"/>
      <c r="AO19" s="5" t="str">
        <f t="shared" si="4"/>
        <v/>
      </c>
      <c r="AP19" s="5"/>
      <c r="AQ19" s="5"/>
      <c r="AR19" s="5"/>
      <c r="AS19" s="5"/>
      <c r="AT19" s="5"/>
      <c r="AU19" s="5" t="str">
        <f t="shared" si="3"/>
        <v/>
      </c>
      <c r="AV19" s="5"/>
      <c r="AW19" s="5"/>
      <c r="AX19" s="5"/>
      <c r="AY19" s="5"/>
      <c r="AZ19" s="5"/>
      <c r="BA19" s="1" t="str">
        <f t="shared" si="1"/>
        <v/>
      </c>
      <c r="BF19" s="1" t="s">
        <v>162</v>
      </c>
      <c r="BG19" s="1">
        <v>13518827867</v>
      </c>
      <c r="BH19" s="1" t="s">
        <v>94</v>
      </c>
      <c r="BI19" s="1" t="s">
        <v>163</v>
      </c>
      <c r="BN19" s="1" t="s">
        <v>96</v>
      </c>
      <c r="BO19" s="1">
        <v>15248952040</v>
      </c>
      <c r="BP19" s="1" t="s">
        <v>97</v>
      </c>
      <c r="BQ19" s="1" t="s">
        <v>98</v>
      </c>
      <c r="FB19" s="9"/>
      <c r="FC19" s="9"/>
      <c r="FD19" s="9"/>
      <c r="FE19" s="9"/>
    </row>
    <row r="20" spans="1:163" s="1" customFormat="1" ht="27.95" customHeight="1" x14ac:dyDescent="0.15">
      <c r="A20" s="5">
        <v>26005</v>
      </c>
      <c r="B20" s="5" t="s">
        <v>75</v>
      </c>
      <c r="C20" s="6">
        <v>2</v>
      </c>
      <c r="D20" s="7" t="s">
        <v>228</v>
      </c>
      <c r="E20" s="7">
        <v>5</v>
      </c>
      <c r="F20" s="5" t="s">
        <v>240</v>
      </c>
      <c r="G20" s="5" t="s">
        <v>78</v>
      </c>
      <c r="H20" s="5" t="s">
        <v>78</v>
      </c>
      <c r="I20" s="5" t="s">
        <v>79</v>
      </c>
      <c r="J20" s="5" t="s">
        <v>80</v>
      </c>
      <c r="K20" s="5" t="s">
        <v>258</v>
      </c>
      <c r="L20" s="5" t="s">
        <v>82</v>
      </c>
      <c r="M20" s="5" t="s">
        <v>83</v>
      </c>
      <c r="N20" s="5" t="s">
        <v>84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 t="s">
        <v>259</v>
      </c>
      <c r="AC20" s="5" t="str">
        <f>"500231199410198545"</f>
        <v>500231199410198545</v>
      </c>
      <c r="AD20" s="5" t="s">
        <v>260</v>
      </c>
      <c r="AE20" s="5" t="s">
        <v>183</v>
      </c>
      <c r="AF20" s="5" t="s">
        <v>261</v>
      </c>
      <c r="AG20" s="5">
        <v>17889786129</v>
      </c>
      <c r="AH20" s="5" t="s">
        <v>262</v>
      </c>
      <c r="AI20" s="5" t="str">
        <f>"460004199603140443"</f>
        <v>460004199603140443</v>
      </c>
      <c r="AJ20" s="5" t="s">
        <v>260</v>
      </c>
      <c r="AK20" s="5" t="s">
        <v>183</v>
      </c>
      <c r="AL20" s="5" t="s">
        <v>263</v>
      </c>
      <c r="AM20" s="5">
        <v>15808941866</v>
      </c>
      <c r="AN20" s="5" t="s">
        <v>264</v>
      </c>
      <c r="AO20" s="5" t="str">
        <f>"362324199404042736"</f>
        <v>362324199404042736</v>
      </c>
      <c r="AP20" s="5" t="s">
        <v>265</v>
      </c>
      <c r="AQ20" s="5" t="s">
        <v>183</v>
      </c>
      <c r="AR20" s="5" t="s">
        <v>266</v>
      </c>
      <c r="AS20" s="5">
        <v>17889846353</v>
      </c>
      <c r="AT20" s="5"/>
      <c r="AU20" s="5" t="str">
        <f t="shared" si="3"/>
        <v/>
      </c>
      <c r="AV20" s="5"/>
      <c r="AW20" s="5"/>
      <c r="AX20" s="5"/>
      <c r="AY20" s="5"/>
      <c r="AZ20" s="5"/>
      <c r="BA20" s="1" t="str">
        <f t="shared" si="1"/>
        <v/>
      </c>
      <c r="BF20" s="1" t="s">
        <v>102</v>
      </c>
      <c r="BG20" s="1">
        <v>15008982173</v>
      </c>
      <c r="BH20" s="1" t="s">
        <v>94</v>
      </c>
      <c r="BI20" s="1" t="s">
        <v>267</v>
      </c>
      <c r="BN20" s="1" t="s">
        <v>96</v>
      </c>
      <c r="BO20" s="1">
        <v>15248952040</v>
      </c>
      <c r="BP20" s="1" t="s">
        <v>97</v>
      </c>
      <c r="BQ20" s="1" t="s">
        <v>98</v>
      </c>
      <c r="FB20" s="9"/>
      <c r="FC20" s="9"/>
      <c r="FD20" s="9"/>
      <c r="FE20" s="9"/>
    </row>
    <row r="21" spans="1:163" s="1" customFormat="1" ht="27.95" customHeight="1" x14ac:dyDescent="0.15">
      <c r="A21" s="5">
        <v>28620</v>
      </c>
      <c r="B21" s="5" t="s">
        <v>75</v>
      </c>
      <c r="C21" s="6">
        <v>2</v>
      </c>
      <c r="D21" s="7" t="s">
        <v>228</v>
      </c>
      <c r="E21" s="7">
        <v>6</v>
      </c>
      <c r="F21" s="5" t="s">
        <v>240</v>
      </c>
      <c r="G21" s="5" t="s">
        <v>78</v>
      </c>
      <c r="H21" s="5" t="s">
        <v>78</v>
      </c>
      <c r="I21" s="5" t="s">
        <v>79</v>
      </c>
      <c r="J21" s="5" t="s">
        <v>80</v>
      </c>
      <c r="K21" s="5" t="s">
        <v>268</v>
      </c>
      <c r="L21" s="5" t="s">
        <v>82</v>
      </c>
      <c r="M21" s="5" t="s">
        <v>83</v>
      </c>
      <c r="N21" s="5" t="s">
        <v>84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 t="s">
        <v>269</v>
      </c>
      <c r="AC21" s="5" t="str">
        <f>"211481199511305844"</f>
        <v>211481199511305844</v>
      </c>
      <c r="AD21" s="5" t="s">
        <v>123</v>
      </c>
      <c r="AE21" s="5">
        <v>2014</v>
      </c>
      <c r="AF21" s="5" t="s">
        <v>270</v>
      </c>
      <c r="AG21" s="5">
        <v>18976279627</v>
      </c>
      <c r="AH21" s="5" t="s">
        <v>250</v>
      </c>
      <c r="AI21" s="5" t="str">
        <f t="shared" si="5"/>
        <v/>
      </c>
      <c r="AJ21" s="5" t="s">
        <v>123</v>
      </c>
      <c r="AK21" s="5">
        <v>2014</v>
      </c>
      <c r="AL21" s="5" t="s">
        <v>271</v>
      </c>
      <c r="AM21" s="5"/>
      <c r="AN21" s="5" t="s">
        <v>272</v>
      </c>
      <c r="AO21" s="5" t="str">
        <f>""</f>
        <v/>
      </c>
      <c r="AP21" s="5" t="s">
        <v>123</v>
      </c>
      <c r="AQ21" s="5">
        <v>2014</v>
      </c>
      <c r="AR21" s="5"/>
      <c r="AS21" s="5"/>
      <c r="AT21" s="5"/>
      <c r="AU21" s="5" t="str">
        <f t="shared" si="3"/>
        <v/>
      </c>
      <c r="AV21" s="5"/>
      <c r="AW21" s="5"/>
      <c r="AX21" s="5"/>
      <c r="AY21" s="5"/>
      <c r="AZ21" s="5"/>
      <c r="BA21" s="1" t="str">
        <f t="shared" si="1"/>
        <v/>
      </c>
      <c r="BF21" s="1" t="s">
        <v>273</v>
      </c>
      <c r="BG21" s="1">
        <v>18789018265</v>
      </c>
      <c r="BH21" s="1" t="s">
        <v>94</v>
      </c>
      <c r="BI21" s="1" t="s">
        <v>274</v>
      </c>
      <c r="BN21" s="1" t="s">
        <v>96</v>
      </c>
      <c r="BO21" s="1">
        <v>15248952040</v>
      </c>
      <c r="BP21" s="1" t="s">
        <v>97</v>
      </c>
      <c r="BQ21" s="1" t="s">
        <v>98</v>
      </c>
      <c r="FB21" s="9"/>
      <c r="FC21" s="9"/>
      <c r="FD21" s="9"/>
      <c r="FE21" s="9"/>
    </row>
    <row r="22" spans="1:163" s="1" customFormat="1" ht="27.95" customHeight="1" x14ac:dyDescent="0.15">
      <c r="A22" s="5">
        <v>26016</v>
      </c>
      <c r="B22" s="5" t="s">
        <v>75</v>
      </c>
      <c r="C22" s="6">
        <v>2</v>
      </c>
      <c r="D22" s="7" t="s">
        <v>228</v>
      </c>
      <c r="E22" s="7">
        <v>7</v>
      </c>
      <c r="F22" s="5" t="s">
        <v>275</v>
      </c>
      <c r="G22" s="5" t="s">
        <v>78</v>
      </c>
      <c r="H22" s="5" t="s">
        <v>78</v>
      </c>
      <c r="I22" s="5" t="s">
        <v>79</v>
      </c>
      <c r="J22" s="5" t="s">
        <v>80</v>
      </c>
      <c r="K22" s="5" t="s">
        <v>276</v>
      </c>
      <c r="L22" s="5" t="s">
        <v>82</v>
      </c>
      <c r="M22" s="5" t="s">
        <v>83</v>
      </c>
      <c r="N22" s="5" t="s">
        <v>84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 t="s">
        <v>277</v>
      </c>
      <c r="AC22" s="5" t="str">
        <f>"630104199511260525"</f>
        <v>630104199511260525</v>
      </c>
      <c r="AD22" s="5" t="s">
        <v>278</v>
      </c>
      <c r="AE22" s="5" t="s">
        <v>279</v>
      </c>
      <c r="AF22" s="5" t="s">
        <v>280</v>
      </c>
      <c r="AG22" s="5">
        <v>18789087897</v>
      </c>
      <c r="AH22" s="5" t="s">
        <v>281</v>
      </c>
      <c r="AI22" s="5" t="str">
        <f>"460006199711282724"</f>
        <v>460006199711282724</v>
      </c>
      <c r="AJ22" s="5" t="s">
        <v>278</v>
      </c>
      <c r="AK22" s="5" t="s">
        <v>279</v>
      </c>
      <c r="AL22" s="5" t="s">
        <v>282</v>
      </c>
      <c r="AM22" s="5">
        <v>13307586782</v>
      </c>
      <c r="AN22" s="5" t="s">
        <v>283</v>
      </c>
      <c r="AO22" s="5" t="str">
        <f>"612722199502183576"</f>
        <v>612722199502183576</v>
      </c>
      <c r="AP22" s="5" t="s">
        <v>278</v>
      </c>
      <c r="AQ22" s="5" t="s">
        <v>284</v>
      </c>
      <c r="AR22" s="5" t="s">
        <v>285</v>
      </c>
      <c r="AS22" s="5" t="s">
        <v>286</v>
      </c>
      <c r="AT22" s="5"/>
      <c r="AU22" s="5" t="str">
        <f t="shared" si="3"/>
        <v/>
      </c>
      <c r="AV22" s="5"/>
      <c r="AW22" s="5"/>
      <c r="AX22" s="5"/>
      <c r="AY22" s="5"/>
      <c r="AZ22" s="5"/>
      <c r="BA22" s="1" t="str">
        <f t="shared" si="1"/>
        <v/>
      </c>
      <c r="BF22" s="1" t="s">
        <v>237</v>
      </c>
      <c r="BG22" s="1">
        <v>13158938987</v>
      </c>
      <c r="BH22" s="1" t="s">
        <v>113</v>
      </c>
      <c r="BI22" s="1" t="s">
        <v>287</v>
      </c>
      <c r="BN22" s="1" t="s">
        <v>96</v>
      </c>
      <c r="BO22" s="1">
        <v>15248952040</v>
      </c>
      <c r="BP22" s="1" t="s">
        <v>97</v>
      </c>
      <c r="BQ22" s="1" t="s">
        <v>98</v>
      </c>
      <c r="FB22" s="9"/>
      <c r="FC22" s="9"/>
      <c r="FD22" s="9"/>
      <c r="FE22" s="9"/>
    </row>
    <row r="23" spans="1:163" s="1" customFormat="1" ht="27.95" customHeight="1" x14ac:dyDescent="0.15">
      <c r="A23" s="5">
        <v>27492</v>
      </c>
      <c r="B23" s="5" t="s">
        <v>75</v>
      </c>
      <c r="C23" s="6">
        <v>2</v>
      </c>
      <c r="D23" s="7" t="s">
        <v>228</v>
      </c>
      <c r="E23" s="7">
        <v>8</v>
      </c>
      <c r="F23" s="5" t="s">
        <v>288</v>
      </c>
      <c r="G23" s="5" t="s">
        <v>78</v>
      </c>
      <c r="H23" s="5" t="s">
        <v>78</v>
      </c>
      <c r="I23" s="5" t="s">
        <v>79</v>
      </c>
      <c r="J23" s="5" t="s">
        <v>80</v>
      </c>
      <c r="K23" s="5" t="s">
        <v>289</v>
      </c>
      <c r="L23" s="5" t="s">
        <v>82</v>
      </c>
      <c r="M23" s="5" t="s">
        <v>83</v>
      </c>
      <c r="N23" s="5" t="s">
        <v>84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 t="s">
        <v>290</v>
      </c>
      <c r="AC23" s="5" t="str">
        <f>"220722199608100228"</f>
        <v>220722199608100228</v>
      </c>
      <c r="AD23" s="5" t="s">
        <v>291</v>
      </c>
      <c r="AE23" s="5" t="s">
        <v>191</v>
      </c>
      <c r="AF23" s="5" t="s">
        <v>292</v>
      </c>
      <c r="AG23" s="5">
        <v>17889846185</v>
      </c>
      <c r="AH23" s="5" t="s">
        <v>293</v>
      </c>
      <c r="AI23" s="5" t="str">
        <f>"362427199612110021"</f>
        <v>362427199612110021</v>
      </c>
      <c r="AJ23" s="5" t="s">
        <v>291</v>
      </c>
      <c r="AK23" s="5" t="s">
        <v>191</v>
      </c>
      <c r="AL23" s="5" t="s">
        <v>294</v>
      </c>
      <c r="AM23" s="5">
        <v>15508903352</v>
      </c>
      <c r="AN23" s="5" t="s">
        <v>295</v>
      </c>
      <c r="AO23" s="5" t="str">
        <f>"150304199504010516"</f>
        <v>150304199504010516</v>
      </c>
      <c r="AP23" s="5" t="s">
        <v>291</v>
      </c>
      <c r="AQ23" s="5" t="s">
        <v>191</v>
      </c>
      <c r="AR23" s="5">
        <v>1286220502</v>
      </c>
      <c r="AS23" s="5">
        <v>13700406463</v>
      </c>
      <c r="AT23" s="5" t="s">
        <v>296</v>
      </c>
      <c r="AU23" s="5" t="str">
        <f>"62011119605171015"</f>
        <v>62011119605171015</v>
      </c>
      <c r="AV23" s="5" t="s">
        <v>297</v>
      </c>
      <c r="AW23" s="5" t="s">
        <v>191</v>
      </c>
      <c r="AX23" s="5" t="s">
        <v>298</v>
      </c>
      <c r="AY23" s="5">
        <v>18789192033</v>
      </c>
      <c r="AZ23" s="5" t="s">
        <v>299</v>
      </c>
      <c r="BA23" s="1" t="str">
        <f>"460003199604275829"</f>
        <v>460003199604275829</v>
      </c>
      <c r="BB23" s="1" t="s">
        <v>300</v>
      </c>
      <c r="BC23" s="1" t="s">
        <v>191</v>
      </c>
      <c r="BD23" s="1">
        <v>1272324801</v>
      </c>
      <c r="BE23" s="1">
        <v>18689849312</v>
      </c>
      <c r="BF23" s="1" t="s">
        <v>301</v>
      </c>
      <c r="BG23" s="1">
        <v>13976694312</v>
      </c>
      <c r="BH23" s="1" t="s">
        <v>291</v>
      </c>
      <c r="BI23" s="1" t="s">
        <v>302</v>
      </c>
      <c r="BJ23" s="1" t="s">
        <v>303</v>
      </c>
      <c r="BK23" s="1">
        <v>13700462358</v>
      </c>
      <c r="BL23" s="1" t="s">
        <v>291</v>
      </c>
      <c r="BM23" s="1" t="s">
        <v>304</v>
      </c>
      <c r="BN23" s="1" t="s">
        <v>96</v>
      </c>
      <c r="BO23" s="1">
        <v>15248952040</v>
      </c>
      <c r="BP23" s="1" t="s">
        <v>97</v>
      </c>
      <c r="BQ23" s="1" t="s">
        <v>98</v>
      </c>
      <c r="FB23" s="9"/>
      <c r="FC23" s="9"/>
      <c r="FD23" s="9"/>
      <c r="FE23" s="9"/>
    </row>
    <row r="24" spans="1:163" s="1" customFormat="1" ht="27.95" customHeight="1" x14ac:dyDescent="0.15">
      <c r="A24" s="5">
        <v>26086</v>
      </c>
      <c r="B24" s="5" t="s">
        <v>75</v>
      </c>
      <c r="C24" s="6">
        <v>2</v>
      </c>
      <c r="D24" s="7" t="s">
        <v>228</v>
      </c>
      <c r="E24" s="7">
        <v>9</v>
      </c>
      <c r="F24" s="5" t="s">
        <v>305</v>
      </c>
      <c r="G24" s="5" t="s">
        <v>78</v>
      </c>
      <c r="H24" s="5" t="s">
        <v>78</v>
      </c>
      <c r="I24" s="5" t="s">
        <v>79</v>
      </c>
      <c r="J24" s="5" t="s">
        <v>80</v>
      </c>
      <c r="K24" s="5" t="s">
        <v>306</v>
      </c>
      <c r="L24" s="5" t="s">
        <v>82</v>
      </c>
      <c r="M24" s="5" t="s">
        <v>83</v>
      </c>
      <c r="N24" s="5" t="s">
        <v>84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 t="s">
        <v>307</v>
      </c>
      <c r="AC24" s="5" t="str">
        <f>"420606199706096017"</f>
        <v>420606199706096017</v>
      </c>
      <c r="AD24" s="5" t="s">
        <v>308</v>
      </c>
      <c r="AE24" s="5" t="s">
        <v>87</v>
      </c>
      <c r="AF24" s="5" t="s">
        <v>309</v>
      </c>
      <c r="AG24" s="5">
        <v>17889785919</v>
      </c>
      <c r="AH24" s="5" t="s">
        <v>310</v>
      </c>
      <c r="AI24" s="5" t="str">
        <f>"220106199804021022"</f>
        <v>220106199804021022</v>
      </c>
      <c r="AJ24" s="5" t="s">
        <v>278</v>
      </c>
      <c r="AK24" s="5" t="s">
        <v>87</v>
      </c>
      <c r="AL24" s="5" t="s">
        <v>311</v>
      </c>
      <c r="AM24" s="5">
        <v>17798453315</v>
      </c>
      <c r="AN24" s="5" t="s">
        <v>312</v>
      </c>
      <c r="AO24" s="5" t="str">
        <f>"370102199802170013"</f>
        <v>370102199802170013</v>
      </c>
      <c r="AP24" s="5" t="s">
        <v>308</v>
      </c>
      <c r="AQ24" s="5" t="s">
        <v>87</v>
      </c>
      <c r="AR24" s="5" t="s">
        <v>313</v>
      </c>
      <c r="AS24" s="5">
        <v>15501931167</v>
      </c>
      <c r="AT24" s="5"/>
      <c r="AU24" s="5" t="str">
        <f t="shared" ref="AU24:AU76" si="6">""</f>
        <v/>
      </c>
      <c r="AV24" s="5"/>
      <c r="AW24" s="5"/>
      <c r="AX24" s="5"/>
      <c r="AY24" s="5"/>
      <c r="AZ24" s="5"/>
      <c r="BA24" s="1" t="str">
        <f t="shared" ref="BA24:BA76" si="7">""</f>
        <v/>
      </c>
      <c r="BF24" s="1" t="s">
        <v>152</v>
      </c>
      <c r="BG24" s="1">
        <v>13337651033</v>
      </c>
      <c r="BH24" s="1" t="s">
        <v>94</v>
      </c>
      <c r="BI24" s="1">
        <v>917956085</v>
      </c>
      <c r="BN24" s="1" t="s">
        <v>96</v>
      </c>
      <c r="BO24" s="1">
        <v>15248952040</v>
      </c>
      <c r="BP24" s="1" t="s">
        <v>97</v>
      </c>
      <c r="BQ24" s="1" t="s">
        <v>98</v>
      </c>
      <c r="FB24" s="9"/>
      <c r="FC24" s="9"/>
      <c r="FD24" s="9"/>
      <c r="FE24" s="9"/>
    </row>
    <row r="25" spans="1:163" s="1" customFormat="1" ht="27.95" customHeight="1" x14ac:dyDescent="0.15">
      <c r="A25" s="5">
        <v>26014</v>
      </c>
      <c r="B25" s="5" t="s">
        <v>75</v>
      </c>
      <c r="C25" s="6">
        <v>2</v>
      </c>
      <c r="D25" s="7" t="s">
        <v>228</v>
      </c>
      <c r="E25" s="7">
        <v>10</v>
      </c>
      <c r="F25" s="5" t="s">
        <v>314</v>
      </c>
      <c r="G25" s="5" t="s">
        <v>78</v>
      </c>
      <c r="H25" s="5" t="s">
        <v>78</v>
      </c>
      <c r="I25" s="5" t="s">
        <v>79</v>
      </c>
      <c r="J25" s="5" t="s">
        <v>80</v>
      </c>
      <c r="K25" s="5" t="s">
        <v>315</v>
      </c>
      <c r="L25" s="5" t="s">
        <v>82</v>
      </c>
      <c r="M25" s="5" t="s">
        <v>83</v>
      </c>
      <c r="N25" s="5" t="s">
        <v>84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 t="s">
        <v>316</v>
      </c>
      <c r="AC25" s="5" t="str">
        <f>"610528199901223649"</f>
        <v>610528199901223649</v>
      </c>
      <c r="AD25" s="5" t="s">
        <v>111</v>
      </c>
      <c r="AE25" s="5" t="s">
        <v>87</v>
      </c>
      <c r="AF25" s="5" t="s">
        <v>317</v>
      </c>
      <c r="AG25" s="5">
        <v>17889783972</v>
      </c>
      <c r="AH25" s="5" t="s">
        <v>318</v>
      </c>
      <c r="AI25" s="5" t="str">
        <f>"460034199508251223"</f>
        <v>460034199508251223</v>
      </c>
      <c r="AJ25" s="5" t="s">
        <v>111</v>
      </c>
      <c r="AK25" s="5" t="s">
        <v>87</v>
      </c>
      <c r="AL25" s="5" t="s">
        <v>319</v>
      </c>
      <c r="AM25" s="5">
        <v>18789176036</v>
      </c>
      <c r="AN25" s="5" t="s">
        <v>320</v>
      </c>
      <c r="AO25" s="5" t="str">
        <f>"460026199605102422"</f>
        <v>460026199605102422</v>
      </c>
      <c r="AP25" s="5" t="s">
        <v>111</v>
      </c>
      <c r="AQ25" s="5" t="s">
        <v>87</v>
      </c>
      <c r="AR25" s="5" t="s">
        <v>321</v>
      </c>
      <c r="AS25" s="5">
        <v>18889545121</v>
      </c>
      <c r="AT25" s="5" t="s">
        <v>322</v>
      </c>
      <c r="AU25" s="5" t="str">
        <f>"362202199601063823"</f>
        <v>362202199601063823</v>
      </c>
      <c r="AV25" s="5" t="s">
        <v>111</v>
      </c>
      <c r="AW25" s="5" t="s">
        <v>87</v>
      </c>
      <c r="AX25" s="5" t="s">
        <v>323</v>
      </c>
      <c r="AY25" s="5">
        <v>17889762103</v>
      </c>
      <c r="AZ25" s="5"/>
      <c r="BA25" s="1" t="str">
        <f t="shared" si="7"/>
        <v/>
      </c>
      <c r="BF25" s="1" t="s">
        <v>324</v>
      </c>
      <c r="BG25" s="1">
        <v>18976021809</v>
      </c>
      <c r="BH25" s="1" t="s">
        <v>113</v>
      </c>
      <c r="BI25" s="1" t="s">
        <v>325</v>
      </c>
      <c r="BN25" s="1" t="s">
        <v>96</v>
      </c>
      <c r="BO25" s="1">
        <v>15248952040</v>
      </c>
      <c r="BP25" s="1" t="s">
        <v>97</v>
      </c>
      <c r="BQ25" s="1" t="s">
        <v>98</v>
      </c>
      <c r="FB25" s="9"/>
      <c r="FC25" s="9"/>
      <c r="FD25" s="9"/>
      <c r="FE25" s="9"/>
    </row>
    <row r="26" spans="1:163" s="1" customFormat="1" ht="27.95" customHeight="1" x14ac:dyDescent="0.15">
      <c r="A26" s="5">
        <v>26092</v>
      </c>
      <c r="B26" s="5" t="s">
        <v>75</v>
      </c>
      <c r="C26" s="6">
        <v>2</v>
      </c>
      <c r="D26" s="7" t="s">
        <v>228</v>
      </c>
      <c r="E26" s="7">
        <v>11</v>
      </c>
      <c r="F26" s="5" t="s">
        <v>314</v>
      </c>
      <c r="G26" s="5" t="s">
        <v>78</v>
      </c>
      <c r="H26" s="5" t="s">
        <v>78</v>
      </c>
      <c r="I26" s="5" t="s">
        <v>79</v>
      </c>
      <c r="J26" s="5" t="s">
        <v>80</v>
      </c>
      <c r="K26" s="5" t="s">
        <v>326</v>
      </c>
      <c r="L26" s="5" t="s">
        <v>82</v>
      </c>
      <c r="M26" s="5" t="s">
        <v>83</v>
      </c>
      <c r="N26" s="5" t="s">
        <v>84</v>
      </c>
      <c r="O26" s="5"/>
      <c r="P26" s="5"/>
      <c r="Q26" s="5"/>
      <c r="R26" s="5" t="s">
        <v>327</v>
      </c>
      <c r="S26" s="5" t="s">
        <v>327</v>
      </c>
      <c r="T26" s="5"/>
      <c r="U26" s="5"/>
      <c r="V26" s="5" t="s">
        <v>327</v>
      </c>
      <c r="W26" s="5" t="s">
        <v>328</v>
      </c>
      <c r="X26" s="5" t="s">
        <v>328</v>
      </c>
      <c r="Y26" s="5"/>
      <c r="Z26" s="5"/>
      <c r="AA26" s="5" t="s">
        <v>328</v>
      </c>
      <c r="AB26" s="5" t="s">
        <v>329</v>
      </c>
      <c r="AC26" s="5" t="str">
        <f>"420984199609171017"</f>
        <v>420984199609171017</v>
      </c>
      <c r="AD26" s="5" t="s">
        <v>135</v>
      </c>
      <c r="AE26" s="5" t="s">
        <v>330</v>
      </c>
      <c r="AF26" s="5" t="s">
        <v>331</v>
      </c>
      <c r="AG26" s="5">
        <v>17889781995</v>
      </c>
      <c r="AH26" s="5"/>
      <c r="AI26" s="5" t="str">
        <f>""</f>
        <v/>
      </c>
      <c r="AJ26" s="5"/>
      <c r="AK26" s="5"/>
      <c r="AL26" s="5"/>
      <c r="AM26" s="5"/>
      <c r="AN26" s="5"/>
      <c r="AO26" s="5" t="str">
        <f t="shared" ref="AO26:AO31" si="8">""</f>
        <v/>
      </c>
      <c r="AP26" s="5"/>
      <c r="AQ26" s="5"/>
      <c r="AR26" s="5"/>
      <c r="AS26" s="5"/>
      <c r="AT26" s="5"/>
      <c r="AU26" s="5" t="str">
        <f t="shared" si="6"/>
        <v/>
      </c>
      <c r="AV26" s="5"/>
      <c r="AW26" s="5"/>
      <c r="AX26" s="5"/>
      <c r="AY26" s="5"/>
      <c r="AZ26" s="5"/>
      <c r="BA26" s="1" t="str">
        <f t="shared" si="7"/>
        <v/>
      </c>
      <c r="BF26" s="1" t="s">
        <v>332</v>
      </c>
      <c r="BG26" s="1">
        <v>18089756250</v>
      </c>
      <c r="BH26" s="1" t="s">
        <v>113</v>
      </c>
      <c r="BI26" s="1" t="s">
        <v>333</v>
      </c>
      <c r="BN26" s="1" t="s">
        <v>96</v>
      </c>
      <c r="BO26" s="1">
        <v>15248952040</v>
      </c>
      <c r="BP26" s="1" t="s">
        <v>97</v>
      </c>
      <c r="BQ26" s="1" t="s">
        <v>98</v>
      </c>
      <c r="FB26" s="9"/>
      <c r="FC26" s="9"/>
      <c r="FD26" s="9"/>
      <c r="FE26" s="9"/>
    </row>
    <row r="27" spans="1:163" s="1" customFormat="1" ht="27.95" customHeight="1" x14ac:dyDescent="0.15">
      <c r="A27" s="5">
        <v>30248</v>
      </c>
      <c r="B27" s="5" t="s">
        <v>75</v>
      </c>
      <c r="C27" s="6">
        <v>3</v>
      </c>
      <c r="D27" s="7" t="s">
        <v>334</v>
      </c>
      <c r="E27" s="7">
        <v>1</v>
      </c>
      <c r="F27" s="5" t="s">
        <v>350</v>
      </c>
      <c r="G27" s="5" t="s">
        <v>78</v>
      </c>
      <c r="H27" s="5" t="s">
        <v>78</v>
      </c>
      <c r="I27" s="5" t="s">
        <v>79</v>
      </c>
      <c r="J27" s="5" t="s">
        <v>80</v>
      </c>
      <c r="K27" s="5" t="s">
        <v>336</v>
      </c>
      <c r="L27" s="5" t="s">
        <v>82</v>
      </c>
      <c r="M27" s="5" t="s">
        <v>83</v>
      </c>
      <c r="N27" s="5" t="s">
        <v>84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 t="s">
        <v>337</v>
      </c>
      <c r="AC27" s="5" t="str">
        <f>"362202199808200151"</f>
        <v>362202199808200151</v>
      </c>
      <c r="AD27" s="5" t="s">
        <v>338</v>
      </c>
      <c r="AE27" s="5" t="s">
        <v>87</v>
      </c>
      <c r="AF27" s="5" t="s">
        <v>339</v>
      </c>
      <c r="AG27" s="5">
        <v>17889785836</v>
      </c>
      <c r="AH27" s="5" t="s">
        <v>340</v>
      </c>
      <c r="AI27" s="5" t="str">
        <f>"430424199903132949"</f>
        <v>430424199903132949</v>
      </c>
      <c r="AJ27" s="5" t="s">
        <v>138</v>
      </c>
      <c r="AK27" s="5" t="s">
        <v>87</v>
      </c>
      <c r="AL27" s="5" t="s">
        <v>341</v>
      </c>
      <c r="AM27" s="5">
        <v>18208988592</v>
      </c>
      <c r="AN27" s="5" t="s">
        <v>342</v>
      </c>
      <c r="AO27" s="5" t="str">
        <f>"131026199806145132"</f>
        <v>131026199806145132</v>
      </c>
      <c r="AP27" s="5" t="s">
        <v>338</v>
      </c>
      <c r="AQ27" s="5" t="s">
        <v>87</v>
      </c>
      <c r="AR27" s="5" t="s">
        <v>343</v>
      </c>
      <c r="AS27" s="5">
        <v>15075698992</v>
      </c>
      <c r="AT27" s="5"/>
      <c r="AU27" s="5" t="str">
        <f t="shared" si="6"/>
        <v/>
      </c>
      <c r="AV27" s="5"/>
      <c r="AW27" s="5"/>
      <c r="AX27" s="5"/>
      <c r="AY27" s="5"/>
      <c r="AZ27" s="5"/>
      <c r="BA27" s="1" t="str">
        <f t="shared" si="7"/>
        <v/>
      </c>
      <c r="BF27" s="1" t="s">
        <v>344</v>
      </c>
      <c r="BG27" s="1">
        <v>18808967743</v>
      </c>
      <c r="BH27" s="1" t="s">
        <v>345</v>
      </c>
      <c r="BI27" s="1" t="s">
        <v>346</v>
      </c>
      <c r="BN27" s="1" t="s">
        <v>96</v>
      </c>
      <c r="BO27" s="1">
        <v>15248952040</v>
      </c>
      <c r="BP27" s="1" t="s">
        <v>97</v>
      </c>
      <c r="BQ27" s="1" t="s">
        <v>98</v>
      </c>
      <c r="FB27" s="9" t="s">
        <v>152</v>
      </c>
      <c r="FC27" s="9" t="s">
        <v>347</v>
      </c>
      <c r="FD27" s="9" t="s">
        <v>348</v>
      </c>
      <c r="FE27" s="9" t="s">
        <v>349</v>
      </c>
      <c r="FF27" s="1" t="s">
        <v>103</v>
      </c>
      <c r="FG27" s="1">
        <v>2</v>
      </c>
    </row>
    <row r="28" spans="1:163" s="1" customFormat="1" ht="27.95" customHeight="1" x14ac:dyDescent="0.15">
      <c r="A28" s="5">
        <v>26008</v>
      </c>
      <c r="B28" s="5" t="s">
        <v>75</v>
      </c>
      <c r="C28" s="6">
        <v>3</v>
      </c>
      <c r="D28" s="7" t="s">
        <v>334</v>
      </c>
      <c r="E28" s="7">
        <v>2</v>
      </c>
      <c r="F28" s="5" t="s">
        <v>350</v>
      </c>
      <c r="G28" s="5" t="s">
        <v>78</v>
      </c>
      <c r="H28" s="5" t="s">
        <v>78</v>
      </c>
      <c r="I28" s="5" t="s">
        <v>79</v>
      </c>
      <c r="J28" s="5" t="s">
        <v>80</v>
      </c>
      <c r="K28" s="5" t="s">
        <v>351</v>
      </c>
      <c r="L28" s="5" t="s">
        <v>82</v>
      </c>
      <c r="M28" s="5" t="s">
        <v>83</v>
      </c>
      <c r="N28" s="5" t="s">
        <v>84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 t="s">
        <v>352</v>
      </c>
      <c r="AC28" s="5" t="str">
        <f>"513721199701306218"</f>
        <v>513721199701306218</v>
      </c>
      <c r="AD28" s="5" t="s">
        <v>135</v>
      </c>
      <c r="AE28" s="5" t="s">
        <v>120</v>
      </c>
      <c r="AF28" s="5" t="s">
        <v>353</v>
      </c>
      <c r="AG28" s="5">
        <v>15708929781</v>
      </c>
      <c r="AH28" s="5" t="s">
        <v>354</v>
      </c>
      <c r="AI28" s="5" t="str">
        <f>"210624199706180028"</f>
        <v>210624199706180028</v>
      </c>
      <c r="AJ28" s="5" t="s">
        <v>135</v>
      </c>
      <c r="AK28" s="5" t="s">
        <v>120</v>
      </c>
      <c r="AL28" s="5" t="s">
        <v>355</v>
      </c>
      <c r="AM28" s="5">
        <v>18641518689</v>
      </c>
      <c r="AN28" s="5" t="s">
        <v>356</v>
      </c>
      <c r="AO28" s="5" t="str">
        <f t="shared" si="8"/>
        <v/>
      </c>
      <c r="AP28" s="5"/>
      <c r="AQ28" s="5"/>
      <c r="AR28" s="5"/>
      <c r="AS28" s="5"/>
      <c r="AT28" s="5"/>
      <c r="AU28" s="5" t="str">
        <f t="shared" si="6"/>
        <v/>
      </c>
      <c r="AV28" s="5"/>
      <c r="AW28" s="5"/>
      <c r="AX28" s="5"/>
      <c r="AY28" s="5"/>
      <c r="AZ28" s="5"/>
      <c r="BA28" s="1" t="str">
        <f t="shared" si="7"/>
        <v/>
      </c>
      <c r="BF28" s="1" t="s">
        <v>357</v>
      </c>
      <c r="BG28" s="1">
        <v>13907698203</v>
      </c>
      <c r="BH28" s="1" t="s">
        <v>94</v>
      </c>
      <c r="BJ28" s="1" t="s">
        <v>358</v>
      </c>
      <c r="BK28" s="1">
        <v>13307609500</v>
      </c>
      <c r="BL28" s="1" t="s">
        <v>94</v>
      </c>
      <c r="BM28" s="1" t="s">
        <v>359</v>
      </c>
      <c r="BN28" s="1" t="s">
        <v>96</v>
      </c>
      <c r="BO28" s="1">
        <v>15248952040</v>
      </c>
      <c r="BP28" s="1" t="s">
        <v>97</v>
      </c>
      <c r="BQ28" s="1" t="s">
        <v>98</v>
      </c>
      <c r="FB28" s="9"/>
      <c r="FC28" s="9"/>
      <c r="FD28" s="9"/>
      <c r="FE28" s="9"/>
      <c r="FF28" s="1" t="s">
        <v>115</v>
      </c>
      <c r="FG28" s="1">
        <v>4</v>
      </c>
    </row>
    <row r="29" spans="1:163" s="1" customFormat="1" ht="27.95" customHeight="1" x14ac:dyDescent="0.15">
      <c r="A29" s="5">
        <v>25976</v>
      </c>
      <c r="B29" s="5" t="s">
        <v>75</v>
      </c>
      <c r="C29" s="6">
        <v>3</v>
      </c>
      <c r="D29" s="7" t="s">
        <v>334</v>
      </c>
      <c r="E29" s="7">
        <v>3</v>
      </c>
      <c r="F29" s="5" t="s">
        <v>350</v>
      </c>
      <c r="G29" s="5" t="s">
        <v>78</v>
      </c>
      <c r="H29" s="5" t="s">
        <v>78</v>
      </c>
      <c r="I29" s="5" t="s">
        <v>79</v>
      </c>
      <c r="J29" s="5" t="s">
        <v>80</v>
      </c>
      <c r="K29" s="5" t="s">
        <v>315</v>
      </c>
      <c r="L29" s="5" t="s">
        <v>117</v>
      </c>
      <c r="M29" s="5" t="s">
        <v>83</v>
      </c>
      <c r="N29" s="5" t="s">
        <v>84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 t="s">
        <v>360</v>
      </c>
      <c r="AC29" s="5" t="str">
        <f>"430281199805077225"</f>
        <v>430281199805077225</v>
      </c>
      <c r="AD29" s="5" t="s">
        <v>126</v>
      </c>
      <c r="AE29" s="5" t="s">
        <v>87</v>
      </c>
      <c r="AF29" s="5" t="s">
        <v>361</v>
      </c>
      <c r="AG29" s="5">
        <v>17889786326</v>
      </c>
      <c r="AH29" s="5" t="s">
        <v>362</v>
      </c>
      <c r="AI29" s="5" t="str">
        <f>"460031199810280827"</f>
        <v>460031199810280827</v>
      </c>
      <c r="AJ29" s="5" t="s">
        <v>126</v>
      </c>
      <c r="AK29" s="5" t="s">
        <v>87</v>
      </c>
      <c r="AL29" s="5" t="s">
        <v>363</v>
      </c>
      <c r="AM29" s="5">
        <v>18898934323</v>
      </c>
      <c r="AN29" s="5" t="s">
        <v>364</v>
      </c>
      <c r="AO29" s="5" t="str">
        <f>"41302619980515903x"</f>
        <v>41302619980515903x</v>
      </c>
      <c r="AP29" s="5" t="s">
        <v>365</v>
      </c>
      <c r="AQ29" s="5" t="s">
        <v>87</v>
      </c>
      <c r="AR29" s="5" t="s">
        <v>366</v>
      </c>
      <c r="AS29" s="5">
        <v>17889785915</v>
      </c>
      <c r="AT29" s="5"/>
      <c r="AU29" s="5" t="str">
        <f t="shared" si="6"/>
        <v/>
      </c>
      <c r="AV29" s="5"/>
      <c r="AW29" s="5"/>
      <c r="AX29" s="5"/>
      <c r="AY29" s="5"/>
      <c r="AZ29" s="5"/>
      <c r="BA29" s="1" t="str">
        <f t="shared" si="7"/>
        <v/>
      </c>
      <c r="BF29" s="1" t="s">
        <v>324</v>
      </c>
      <c r="BG29" s="1">
        <v>18976021809</v>
      </c>
      <c r="BH29" s="1" t="s">
        <v>94</v>
      </c>
      <c r="BI29" s="1" t="s">
        <v>367</v>
      </c>
      <c r="BN29" s="1" t="s">
        <v>96</v>
      </c>
      <c r="BO29" s="1">
        <v>15248952040</v>
      </c>
      <c r="BP29" s="1" t="s">
        <v>97</v>
      </c>
      <c r="BQ29" s="1" t="s">
        <v>98</v>
      </c>
      <c r="FB29" s="9"/>
      <c r="FC29" s="9"/>
      <c r="FD29" s="9"/>
      <c r="FE29" s="9"/>
      <c r="FF29" s="1" t="s">
        <v>131</v>
      </c>
      <c r="FG29" s="1">
        <v>6</v>
      </c>
    </row>
    <row r="30" spans="1:163" s="1" customFormat="1" ht="27.95" customHeight="1" x14ac:dyDescent="0.15">
      <c r="A30" s="5">
        <v>25978</v>
      </c>
      <c r="B30" s="5" t="s">
        <v>75</v>
      </c>
      <c r="C30" s="6">
        <v>3</v>
      </c>
      <c r="D30" s="7" t="s">
        <v>334</v>
      </c>
      <c r="E30" s="7">
        <v>4</v>
      </c>
      <c r="F30" s="5" t="s">
        <v>350</v>
      </c>
      <c r="G30" s="5" t="s">
        <v>78</v>
      </c>
      <c r="H30" s="5" t="s">
        <v>78</v>
      </c>
      <c r="I30" s="5" t="s">
        <v>79</v>
      </c>
      <c r="J30" s="5" t="s">
        <v>80</v>
      </c>
      <c r="K30" s="5" t="s">
        <v>368</v>
      </c>
      <c r="L30" s="5" t="s">
        <v>117</v>
      </c>
      <c r="M30" s="5" t="s">
        <v>83</v>
      </c>
      <c r="N30" s="5" t="s">
        <v>84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 t="s">
        <v>369</v>
      </c>
      <c r="AC30" s="5" t="str">
        <f>"130104199601112421"</f>
        <v>130104199601112421</v>
      </c>
      <c r="AD30" s="5" t="s">
        <v>126</v>
      </c>
      <c r="AE30" s="5" t="s">
        <v>191</v>
      </c>
      <c r="AF30" s="5" t="s">
        <v>370</v>
      </c>
      <c r="AG30" s="5">
        <v>18976301632</v>
      </c>
      <c r="AH30" s="5" t="s">
        <v>371</v>
      </c>
      <c r="AI30" s="5" t="str">
        <f>"440982199407216898"</f>
        <v>440982199407216898</v>
      </c>
      <c r="AJ30" s="5" t="s">
        <v>372</v>
      </c>
      <c r="AK30" s="5" t="s">
        <v>373</v>
      </c>
      <c r="AL30" s="5" t="s">
        <v>374</v>
      </c>
      <c r="AM30" s="5">
        <v>15708998067</v>
      </c>
      <c r="AN30" s="5"/>
      <c r="AO30" s="5" t="str">
        <f t="shared" si="8"/>
        <v/>
      </c>
      <c r="AP30" s="5"/>
      <c r="AQ30" s="5"/>
      <c r="AR30" s="5"/>
      <c r="AS30" s="5"/>
      <c r="AT30" s="5"/>
      <c r="AU30" s="5" t="str">
        <f t="shared" si="6"/>
        <v/>
      </c>
      <c r="AV30" s="5"/>
      <c r="AW30" s="5"/>
      <c r="AX30" s="5"/>
      <c r="AY30" s="5"/>
      <c r="AZ30" s="5"/>
      <c r="BA30" s="1" t="str">
        <f t="shared" si="7"/>
        <v/>
      </c>
      <c r="BF30" s="1" t="s">
        <v>375</v>
      </c>
      <c r="BG30" s="1">
        <v>18034931500</v>
      </c>
      <c r="BH30" s="1" t="s">
        <v>94</v>
      </c>
      <c r="BI30" s="1" t="s">
        <v>376</v>
      </c>
      <c r="BN30" s="1" t="s">
        <v>96</v>
      </c>
      <c r="BO30" s="1">
        <v>15248952040</v>
      </c>
      <c r="BP30" s="1" t="s">
        <v>97</v>
      </c>
      <c r="BQ30" s="1" t="s">
        <v>98</v>
      </c>
      <c r="FB30" s="9"/>
      <c r="FC30" s="9"/>
      <c r="FD30" s="9"/>
      <c r="FE30" s="9"/>
    </row>
    <row r="31" spans="1:163" s="1" customFormat="1" ht="27.95" customHeight="1" x14ac:dyDescent="0.15">
      <c r="A31" s="5">
        <v>25979</v>
      </c>
      <c r="B31" s="5" t="s">
        <v>75</v>
      </c>
      <c r="C31" s="6">
        <v>3</v>
      </c>
      <c r="D31" s="7" t="s">
        <v>334</v>
      </c>
      <c r="E31" s="7">
        <v>5</v>
      </c>
      <c r="F31" s="5" t="s">
        <v>350</v>
      </c>
      <c r="G31" s="5" t="s">
        <v>78</v>
      </c>
      <c r="H31" s="5" t="s">
        <v>78</v>
      </c>
      <c r="I31" s="5" t="s">
        <v>79</v>
      </c>
      <c r="J31" s="5" t="s">
        <v>80</v>
      </c>
      <c r="K31" s="5" t="s">
        <v>377</v>
      </c>
      <c r="L31" s="5" t="s">
        <v>117</v>
      </c>
      <c r="M31" s="5" t="s">
        <v>83</v>
      </c>
      <c r="N31" s="5" t="s">
        <v>84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 t="s">
        <v>369</v>
      </c>
      <c r="AC31" s="5" t="str">
        <f>"104199601112421"</f>
        <v>104199601112421</v>
      </c>
      <c r="AD31" s="5" t="s">
        <v>126</v>
      </c>
      <c r="AE31" s="5" t="s">
        <v>191</v>
      </c>
      <c r="AF31" s="5" t="s">
        <v>370</v>
      </c>
      <c r="AG31" s="5">
        <v>18976301632</v>
      </c>
      <c r="AH31" s="5" t="s">
        <v>371</v>
      </c>
      <c r="AI31" s="5" t="str">
        <f>"440982199407216898"</f>
        <v>440982199407216898</v>
      </c>
      <c r="AJ31" s="5" t="s">
        <v>372</v>
      </c>
      <c r="AK31" s="5" t="s">
        <v>373</v>
      </c>
      <c r="AL31" s="5" t="s">
        <v>378</v>
      </c>
      <c r="AM31" s="5">
        <v>15708998067</v>
      </c>
      <c r="AN31" s="5"/>
      <c r="AO31" s="5" t="str">
        <f t="shared" si="8"/>
        <v/>
      </c>
      <c r="AP31" s="5"/>
      <c r="AQ31" s="5"/>
      <c r="AR31" s="5"/>
      <c r="AS31" s="5"/>
      <c r="AT31" s="5"/>
      <c r="AU31" s="5" t="str">
        <f t="shared" si="6"/>
        <v/>
      </c>
      <c r="AV31" s="5"/>
      <c r="AW31" s="5"/>
      <c r="AX31" s="5"/>
      <c r="AY31" s="5"/>
      <c r="AZ31" s="5"/>
      <c r="BA31" s="1" t="str">
        <f t="shared" si="7"/>
        <v/>
      </c>
      <c r="BF31" s="1" t="s">
        <v>143</v>
      </c>
      <c r="BG31" s="1">
        <v>18034931500</v>
      </c>
      <c r="BH31" s="1" t="s">
        <v>94</v>
      </c>
      <c r="BI31" s="1" t="s">
        <v>376</v>
      </c>
      <c r="BN31" s="1" t="s">
        <v>96</v>
      </c>
      <c r="BO31" s="1">
        <v>15248952040</v>
      </c>
      <c r="BP31" s="1" t="s">
        <v>97</v>
      </c>
      <c r="BQ31" s="1" t="s">
        <v>98</v>
      </c>
      <c r="FB31" s="9"/>
      <c r="FC31" s="9"/>
      <c r="FD31" s="9"/>
      <c r="FE31" s="9"/>
    </row>
    <row r="32" spans="1:163" s="1" customFormat="1" ht="27.95" customHeight="1" x14ac:dyDescent="0.15">
      <c r="A32" s="5">
        <v>25995</v>
      </c>
      <c r="B32" s="5" t="s">
        <v>75</v>
      </c>
      <c r="C32" s="6">
        <v>3</v>
      </c>
      <c r="D32" s="7" t="s">
        <v>334</v>
      </c>
      <c r="E32" s="7">
        <v>6</v>
      </c>
      <c r="F32" s="5" t="s">
        <v>350</v>
      </c>
      <c r="G32" s="5" t="s">
        <v>78</v>
      </c>
      <c r="H32" s="5" t="s">
        <v>78</v>
      </c>
      <c r="I32" s="5" t="s">
        <v>79</v>
      </c>
      <c r="J32" s="5" t="s">
        <v>80</v>
      </c>
      <c r="K32" s="5" t="s">
        <v>379</v>
      </c>
      <c r="L32" s="5" t="s">
        <v>117</v>
      </c>
      <c r="M32" s="5" t="s">
        <v>83</v>
      </c>
      <c r="N32" s="5" t="s">
        <v>84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 t="s">
        <v>380</v>
      </c>
      <c r="AC32" s="5" t="str">
        <f>"440811199505090095"</f>
        <v>440811199505090095</v>
      </c>
      <c r="AD32" s="5" t="s">
        <v>381</v>
      </c>
      <c r="AE32" s="5" t="s">
        <v>183</v>
      </c>
      <c r="AF32" s="5" t="s">
        <v>382</v>
      </c>
      <c r="AG32" s="5">
        <v>18789078721</v>
      </c>
      <c r="AH32" s="5" t="s">
        <v>383</v>
      </c>
      <c r="AI32" s="5" t="str">
        <f>"445122199605120023"</f>
        <v>445122199605120023</v>
      </c>
      <c r="AJ32" s="5" t="s">
        <v>381</v>
      </c>
      <c r="AK32" s="5" t="s">
        <v>183</v>
      </c>
      <c r="AL32" s="5" t="s">
        <v>384</v>
      </c>
      <c r="AM32" s="5">
        <v>15501970773</v>
      </c>
      <c r="AN32" s="5" t="s">
        <v>385</v>
      </c>
      <c r="AO32" s="5" t="str">
        <f>"440111199505150627"</f>
        <v>440111199505150627</v>
      </c>
      <c r="AP32" s="5" t="s">
        <v>381</v>
      </c>
      <c r="AQ32" s="5" t="s">
        <v>183</v>
      </c>
      <c r="AR32" s="5" t="s">
        <v>386</v>
      </c>
      <c r="AS32" s="5">
        <v>13143666600</v>
      </c>
      <c r="AT32" s="5"/>
      <c r="AU32" s="5" t="str">
        <f t="shared" si="6"/>
        <v/>
      </c>
      <c r="AV32" s="5"/>
      <c r="AW32" s="5"/>
      <c r="AX32" s="5"/>
      <c r="AY32" s="5"/>
      <c r="AZ32" s="5"/>
      <c r="BA32" s="1" t="str">
        <f t="shared" si="7"/>
        <v/>
      </c>
      <c r="BF32" s="1" t="s">
        <v>348</v>
      </c>
      <c r="BG32" s="1">
        <v>13648656511</v>
      </c>
      <c r="BH32" s="1" t="s">
        <v>387</v>
      </c>
      <c r="BI32" s="1" t="s">
        <v>388</v>
      </c>
      <c r="BJ32" s="1" t="s">
        <v>389</v>
      </c>
      <c r="BK32" s="1">
        <v>13707570185</v>
      </c>
      <c r="BL32" s="1" t="s">
        <v>387</v>
      </c>
      <c r="BM32" s="1" t="s">
        <v>388</v>
      </c>
      <c r="BN32" s="1" t="s">
        <v>96</v>
      </c>
      <c r="BO32" s="1">
        <v>15248952040</v>
      </c>
      <c r="BP32" s="1" t="s">
        <v>97</v>
      </c>
      <c r="BQ32" s="1" t="s">
        <v>98</v>
      </c>
      <c r="FB32" s="9"/>
      <c r="FC32" s="9"/>
      <c r="FD32" s="9"/>
      <c r="FE32" s="9"/>
    </row>
    <row r="33" spans="1:163" s="1" customFormat="1" ht="27.95" customHeight="1" x14ac:dyDescent="0.15">
      <c r="A33" s="5">
        <v>25671</v>
      </c>
      <c r="B33" s="5" t="s">
        <v>75</v>
      </c>
      <c r="C33" s="6">
        <v>3</v>
      </c>
      <c r="D33" s="7" t="s">
        <v>334</v>
      </c>
      <c r="E33" s="7">
        <v>7</v>
      </c>
      <c r="F33" s="5" t="s">
        <v>350</v>
      </c>
      <c r="G33" s="5" t="s">
        <v>78</v>
      </c>
      <c r="H33" s="5" t="s">
        <v>78</v>
      </c>
      <c r="I33" s="5" t="s">
        <v>79</v>
      </c>
      <c r="J33" s="5" t="s">
        <v>80</v>
      </c>
      <c r="K33" s="5" t="s">
        <v>390</v>
      </c>
      <c r="L33" s="5" t="s">
        <v>82</v>
      </c>
      <c r="M33" s="5" t="s">
        <v>83</v>
      </c>
      <c r="N33" s="5" t="s">
        <v>84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 t="s">
        <v>391</v>
      </c>
      <c r="AC33" s="5" t="str">
        <f>"120222199604304847"</f>
        <v>120222199604304847</v>
      </c>
      <c r="AD33" s="5" t="s">
        <v>392</v>
      </c>
      <c r="AE33" s="5" t="s">
        <v>120</v>
      </c>
      <c r="AF33" s="5" t="s">
        <v>393</v>
      </c>
      <c r="AG33" s="5">
        <v>15607530836</v>
      </c>
      <c r="AH33" s="5" t="s">
        <v>394</v>
      </c>
      <c r="AI33" s="5" t="str">
        <f>"360124199802190328"</f>
        <v>360124199802190328</v>
      </c>
      <c r="AJ33" s="5" t="s">
        <v>135</v>
      </c>
      <c r="AK33" s="5" t="s">
        <v>120</v>
      </c>
      <c r="AL33" s="5" t="s">
        <v>395</v>
      </c>
      <c r="AM33" s="5">
        <v>15708990027</v>
      </c>
      <c r="AN33" s="5"/>
      <c r="AO33" s="5" t="str">
        <f>""</f>
        <v/>
      </c>
      <c r="AP33" s="5"/>
      <c r="AQ33" s="5"/>
      <c r="AR33" s="5"/>
      <c r="AS33" s="5"/>
      <c r="AT33" s="5"/>
      <c r="AU33" s="5" t="str">
        <f t="shared" si="6"/>
        <v/>
      </c>
      <c r="AV33" s="5"/>
      <c r="AW33" s="5"/>
      <c r="AX33" s="5"/>
      <c r="AY33" s="5"/>
      <c r="AZ33" s="5"/>
      <c r="BA33" s="1" t="str">
        <f t="shared" si="7"/>
        <v/>
      </c>
      <c r="BF33" s="1" t="s">
        <v>358</v>
      </c>
      <c r="BG33" s="1">
        <v>13307609500</v>
      </c>
      <c r="BH33" s="1" t="s">
        <v>396</v>
      </c>
      <c r="BI33" s="1" t="s">
        <v>359</v>
      </c>
      <c r="BN33" s="1" t="s">
        <v>96</v>
      </c>
      <c r="BO33" s="1">
        <v>15248952040</v>
      </c>
      <c r="BP33" s="1" t="s">
        <v>97</v>
      </c>
      <c r="BQ33" s="1" t="s">
        <v>98</v>
      </c>
      <c r="FB33" s="9"/>
      <c r="FC33" s="9"/>
      <c r="FD33" s="9"/>
      <c r="FE33" s="9"/>
    </row>
    <row r="34" spans="1:163" s="1" customFormat="1" ht="27.95" customHeight="1" x14ac:dyDescent="0.15">
      <c r="A34" s="5">
        <v>26021</v>
      </c>
      <c r="B34" s="5" t="s">
        <v>75</v>
      </c>
      <c r="C34" s="6">
        <v>3</v>
      </c>
      <c r="D34" s="7" t="s">
        <v>334</v>
      </c>
      <c r="E34" s="7">
        <v>8</v>
      </c>
      <c r="F34" s="5" t="s">
        <v>350</v>
      </c>
      <c r="G34" s="5" t="s">
        <v>78</v>
      </c>
      <c r="H34" s="5" t="s">
        <v>78</v>
      </c>
      <c r="I34" s="5" t="s">
        <v>79</v>
      </c>
      <c r="J34" s="5" t="s">
        <v>80</v>
      </c>
      <c r="K34" s="5" t="s">
        <v>397</v>
      </c>
      <c r="L34" s="5" t="s">
        <v>82</v>
      </c>
      <c r="M34" s="5" t="s">
        <v>83</v>
      </c>
      <c r="N34" s="5" t="s">
        <v>84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 t="s">
        <v>398</v>
      </c>
      <c r="AC34" s="5" t="str">
        <f>"430524199611181808"</f>
        <v>430524199611181808</v>
      </c>
      <c r="AD34" s="5" t="s">
        <v>135</v>
      </c>
      <c r="AE34" s="5" t="s">
        <v>120</v>
      </c>
      <c r="AF34" s="5" t="s">
        <v>399</v>
      </c>
      <c r="AG34" s="5">
        <v>15708997721</v>
      </c>
      <c r="AH34" s="5" t="s">
        <v>400</v>
      </c>
      <c r="AI34" s="5" t="str">
        <f>"230623199612180446"</f>
        <v>230623199612180446</v>
      </c>
      <c r="AJ34" s="5" t="s">
        <v>278</v>
      </c>
      <c r="AK34" s="5" t="s">
        <v>120</v>
      </c>
      <c r="AL34" s="5" t="s">
        <v>401</v>
      </c>
      <c r="AM34" s="5">
        <v>15708998319</v>
      </c>
      <c r="AN34" s="5" t="s">
        <v>402</v>
      </c>
      <c r="AO34" s="5" t="str">
        <f>"460200199406253604"</f>
        <v>460200199406253604</v>
      </c>
      <c r="AP34" s="5" t="s">
        <v>278</v>
      </c>
      <c r="AQ34" s="5" t="s">
        <v>120</v>
      </c>
      <c r="AR34" s="5" t="s">
        <v>403</v>
      </c>
      <c r="AS34" s="5">
        <v>15109889694</v>
      </c>
      <c r="AT34" s="5"/>
      <c r="AU34" s="5" t="str">
        <f t="shared" si="6"/>
        <v/>
      </c>
      <c r="AV34" s="5"/>
      <c r="AW34" s="5"/>
      <c r="AX34" s="5"/>
      <c r="AY34" s="5"/>
      <c r="AZ34" s="5"/>
      <c r="BA34" s="1" t="str">
        <f t="shared" si="7"/>
        <v/>
      </c>
      <c r="BF34" s="1" t="s">
        <v>273</v>
      </c>
      <c r="BG34" s="1">
        <v>18789018265</v>
      </c>
      <c r="BH34" s="1" t="s">
        <v>94</v>
      </c>
      <c r="BI34" s="1" t="s">
        <v>404</v>
      </c>
      <c r="BN34" s="1" t="s">
        <v>96</v>
      </c>
      <c r="BO34" s="1">
        <v>15248952040</v>
      </c>
      <c r="BP34" s="1" t="s">
        <v>97</v>
      </c>
      <c r="BQ34" s="1" t="s">
        <v>98</v>
      </c>
      <c r="FB34" s="9"/>
      <c r="FC34" s="9"/>
      <c r="FD34" s="9"/>
      <c r="FE34" s="9"/>
    </row>
    <row r="35" spans="1:163" s="1" customFormat="1" ht="27.95" customHeight="1" x14ac:dyDescent="0.15">
      <c r="A35" s="5">
        <v>26012</v>
      </c>
      <c r="B35" s="5" t="s">
        <v>75</v>
      </c>
      <c r="C35" s="6">
        <v>3</v>
      </c>
      <c r="D35" s="7" t="s">
        <v>334</v>
      </c>
      <c r="E35" s="7">
        <v>9</v>
      </c>
      <c r="F35" s="5" t="s">
        <v>350</v>
      </c>
      <c r="G35" s="5" t="s">
        <v>78</v>
      </c>
      <c r="H35" s="5" t="s">
        <v>78</v>
      </c>
      <c r="I35" s="5" t="s">
        <v>79</v>
      </c>
      <c r="J35" s="5" t="s">
        <v>80</v>
      </c>
      <c r="K35" s="5" t="s">
        <v>405</v>
      </c>
      <c r="L35" s="5" t="s">
        <v>82</v>
      </c>
      <c r="M35" s="5" t="s">
        <v>83</v>
      </c>
      <c r="N35" s="5" t="s">
        <v>84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 t="s">
        <v>406</v>
      </c>
      <c r="AC35" s="5" t="str">
        <f>"530125199512131125"</f>
        <v>530125199512131125</v>
      </c>
      <c r="AD35" s="5" t="s">
        <v>407</v>
      </c>
      <c r="AE35" s="5" t="s">
        <v>120</v>
      </c>
      <c r="AF35" s="5" t="s">
        <v>408</v>
      </c>
      <c r="AG35" s="5">
        <v>18987555061</v>
      </c>
      <c r="AH35" s="5" t="s">
        <v>409</v>
      </c>
      <c r="AI35" s="5" t="str">
        <f>"37233019960913246x"</f>
        <v>37233019960913246x</v>
      </c>
      <c r="AJ35" s="5" t="s">
        <v>278</v>
      </c>
      <c r="AK35" s="5" t="s">
        <v>120</v>
      </c>
      <c r="AL35" s="5" t="s">
        <v>410</v>
      </c>
      <c r="AM35" s="5">
        <v>15708990061</v>
      </c>
      <c r="AN35" s="5" t="s">
        <v>411</v>
      </c>
      <c r="AO35" s="5" t="str">
        <f>"342401199610023226"</f>
        <v>342401199610023226</v>
      </c>
      <c r="AP35" s="5" t="s">
        <v>412</v>
      </c>
      <c r="AQ35" s="5" t="s">
        <v>120</v>
      </c>
      <c r="AR35" s="5" t="s">
        <v>413</v>
      </c>
      <c r="AS35" s="5">
        <v>13637252120</v>
      </c>
      <c r="AT35" s="5"/>
      <c r="AU35" s="5" t="str">
        <f t="shared" si="6"/>
        <v/>
      </c>
      <c r="AV35" s="5"/>
      <c r="AW35" s="5"/>
      <c r="AX35" s="5"/>
      <c r="AY35" s="5"/>
      <c r="AZ35" s="5"/>
      <c r="BA35" s="1" t="str">
        <f t="shared" si="7"/>
        <v/>
      </c>
      <c r="BF35" s="1" t="s">
        <v>332</v>
      </c>
      <c r="BG35" s="1">
        <v>18089756280</v>
      </c>
      <c r="BH35" s="1" t="s">
        <v>94</v>
      </c>
      <c r="BI35" s="1" t="s">
        <v>333</v>
      </c>
      <c r="BJ35" s="1" t="s">
        <v>273</v>
      </c>
      <c r="BK35" s="1">
        <v>18277916312</v>
      </c>
      <c r="BL35" s="1" t="s">
        <v>94</v>
      </c>
      <c r="BM35" s="1" t="s">
        <v>404</v>
      </c>
      <c r="BN35" s="1" t="s">
        <v>96</v>
      </c>
      <c r="BO35" s="1">
        <v>15248952040</v>
      </c>
      <c r="BP35" s="1" t="s">
        <v>97</v>
      </c>
      <c r="BQ35" s="1" t="s">
        <v>98</v>
      </c>
      <c r="FB35" s="9"/>
      <c r="FC35" s="9"/>
      <c r="FD35" s="9"/>
      <c r="FE35" s="9"/>
    </row>
    <row r="36" spans="1:163" s="1" customFormat="1" ht="27.95" customHeight="1" x14ac:dyDescent="0.15">
      <c r="A36" s="5">
        <v>26003</v>
      </c>
      <c r="B36" s="5" t="s">
        <v>75</v>
      </c>
      <c r="C36" s="6">
        <v>3</v>
      </c>
      <c r="D36" s="7" t="s">
        <v>334</v>
      </c>
      <c r="E36" s="7">
        <v>10</v>
      </c>
      <c r="F36" s="5" t="s">
        <v>350</v>
      </c>
      <c r="G36" s="5" t="s">
        <v>78</v>
      </c>
      <c r="H36" s="5" t="s">
        <v>78</v>
      </c>
      <c r="I36" s="5" t="s">
        <v>79</v>
      </c>
      <c r="J36" s="5" t="s">
        <v>80</v>
      </c>
      <c r="K36" s="5" t="s">
        <v>414</v>
      </c>
      <c r="L36" s="5" t="s">
        <v>82</v>
      </c>
      <c r="M36" s="5" t="s">
        <v>83</v>
      </c>
      <c r="N36" s="5" t="s">
        <v>84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 t="s">
        <v>415</v>
      </c>
      <c r="AC36" s="5" t="str">
        <f>"150425199809190025"</f>
        <v>150425199809190025</v>
      </c>
      <c r="AD36" s="5" t="s">
        <v>111</v>
      </c>
      <c r="AE36" s="5" t="s">
        <v>120</v>
      </c>
      <c r="AF36" s="5" t="s">
        <v>416</v>
      </c>
      <c r="AG36" s="5">
        <v>13078901171</v>
      </c>
      <c r="AH36" s="5" t="s">
        <v>417</v>
      </c>
      <c r="AI36" s="5" t="str">
        <f>"460006199509030961"</f>
        <v>460006199509030961</v>
      </c>
      <c r="AJ36" s="5" t="s">
        <v>111</v>
      </c>
      <c r="AK36" s="5" t="s">
        <v>120</v>
      </c>
      <c r="AL36" s="5" t="s">
        <v>418</v>
      </c>
      <c r="AM36" s="5">
        <v>18289896102</v>
      </c>
      <c r="AN36" s="5"/>
      <c r="AO36" s="5" t="str">
        <f>"612728199705230246"</f>
        <v>612728199705230246</v>
      </c>
      <c r="AP36" s="5" t="s">
        <v>111</v>
      </c>
      <c r="AQ36" s="5" t="s">
        <v>120</v>
      </c>
      <c r="AR36" s="5" t="s">
        <v>419</v>
      </c>
      <c r="AS36" s="5">
        <v>15708998321</v>
      </c>
      <c r="AT36" s="5"/>
      <c r="AU36" s="5" t="str">
        <f t="shared" si="6"/>
        <v/>
      </c>
      <c r="AV36" s="5"/>
      <c r="AW36" s="5"/>
      <c r="AX36" s="5"/>
      <c r="AY36" s="5"/>
      <c r="AZ36" s="5"/>
      <c r="BA36" s="1" t="str">
        <f t="shared" si="7"/>
        <v/>
      </c>
      <c r="BF36" s="1" t="s">
        <v>420</v>
      </c>
      <c r="BG36" s="1">
        <v>13976007768</v>
      </c>
      <c r="BH36" s="1" t="s">
        <v>421</v>
      </c>
      <c r="BI36" s="1" t="s">
        <v>422</v>
      </c>
      <c r="BN36" s="1" t="s">
        <v>96</v>
      </c>
      <c r="BO36" s="1">
        <v>15248952040</v>
      </c>
      <c r="BP36" s="1" t="s">
        <v>97</v>
      </c>
      <c r="BQ36" s="1" t="s">
        <v>98</v>
      </c>
      <c r="FB36" s="9"/>
      <c r="FC36" s="9"/>
      <c r="FD36" s="9"/>
      <c r="FE36" s="9"/>
    </row>
    <row r="37" spans="1:163" s="1" customFormat="1" ht="27.95" customHeight="1" x14ac:dyDescent="0.15">
      <c r="A37" s="5">
        <v>27184</v>
      </c>
      <c r="B37" s="5" t="s">
        <v>75</v>
      </c>
      <c r="C37" s="6">
        <v>3</v>
      </c>
      <c r="D37" s="7" t="s">
        <v>334</v>
      </c>
      <c r="E37" s="7">
        <v>11</v>
      </c>
      <c r="F37" s="5" t="s">
        <v>350</v>
      </c>
      <c r="G37" s="5" t="s">
        <v>78</v>
      </c>
      <c r="H37" s="5" t="s">
        <v>247</v>
      </c>
      <c r="I37" s="5" t="s">
        <v>79</v>
      </c>
      <c r="J37" s="5" t="s">
        <v>80</v>
      </c>
      <c r="K37" s="5" t="s">
        <v>423</v>
      </c>
      <c r="L37" s="5" t="s">
        <v>117</v>
      </c>
      <c r="M37" s="5" t="s">
        <v>83</v>
      </c>
      <c r="N37" s="5" t="s">
        <v>84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 t="s">
        <v>424</v>
      </c>
      <c r="AC37" s="5" t="str">
        <f>"340421199805220821"</f>
        <v>340421199805220821</v>
      </c>
      <c r="AD37" s="5" t="s">
        <v>111</v>
      </c>
      <c r="AE37" s="5" t="s">
        <v>87</v>
      </c>
      <c r="AF37" s="5" t="s">
        <v>425</v>
      </c>
      <c r="AG37" s="5">
        <v>17889786332</v>
      </c>
      <c r="AH37" s="5" t="s">
        <v>426</v>
      </c>
      <c r="AI37" s="5" t="str">
        <f>"350322199712123822"</f>
        <v>350322199712123822</v>
      </c>
      <c r="AJ37" s="5" t="s">
        <v>111</v>
      </c>
      <c r="AK37" s="5" t="s">
        <v>87</v>
      </c>
      <c r="AL37" s="5" t="s">
        <v>427</v>
      </c>
      <c r="AM37" s="5">
        <v>17889785693</v>
      </c>
      <c r="AN37" s="5"/>
      <c r="AO37" s="5" t="str">
        <f>""</f>
        <v/>
      </c>
      <c r="AP37" s="5"/>
      <c r="AQ37" s="5"/>
      <c r="AR37" s="5"/>
      <c r="AS37" s="5"/>
      <c r="AT37" s="5"/>
      <c r="AU37" s="5" t="str">
        <f t="shared" si="6"/>
        <v/>
      </c>
      <c r="AV37" s="5"/>
      <c r="AW37" s="5"/>
      <c r="AX37" s="5"/>
      <c r="AY37" s="5"/>
      <c r="AZ37" s="5"/>
      <c r="BA37" s="1" t="str">
        <f t="shared" si="7"/>
        <v/>
      </c>
      <c r="BF37" s="1" t="s">
        <v>324</v>
      </c>
      <c r="BG37" s="1">
        <v>18976021809</v>
      </c>
      <c r="BH37" s="1" t="s">
        <v>94</v>
      </c>
      <c r="BI37" s="1" t="s">
        <v>325</v>
      </c>
      <c r="BN37" s="1" t="s">
        <v>96</v>
      </c>
      <c r="BO37" s="1">
        <v>15248952040</v>
      </c>
      <c r="BP37" s="1" t="s">
        <v>97</v>
      </c>
      <c r="BQ37" s="1" t="s">
        <v>98</v>
      </c>
      <c r="FB37" s="9"/>
      <c r="FC37" s="9"/>
      <c r="FD37" s="9"/>
      <c r="FE37" s="9"/>
    </row>
    <row r="38" spans="1:163" s="1" customFormat="1" ht="27.95" customHeight="1" x14ac:dyDescent="0.15">
      <c r="A38" s="5">
        <v>26089</v>
      </c>
      <c r="B38" s="5" t="s">
        <v>75</v>
      </c>
      <c r="C38" s="6">
        <v>3</v>
      </c>
      <c r="D38" s="7" t="s">
        <v>334</v>
      </c>
      <c r="E38" s="7">
        <v>12</v>
      </c>
      <c r="F38" s="5" t="s">
        <v>335</v>
      </c>
      <c r="G38" s="5" t="s">
        <v>78</v>
      </c>
      <c r="H38" s="5" t="s">
        <v>78</v>
      </c>
      <c r="I38" s="5" t="s">
        <v>79</v>
      </c>
      <c r="J38" s="5" t="s">
        <v>80</v>
      </c>
      <c r="K38" s="5" t="s">
        <v>428</v>
      </c>
      <c r="L38" s="5" t="s">
        <v>82</v>
      </c>
      <c r="M38" s="5" t="s">
        <v>83</v>
      </c>
      <c r="N38" s="5" t="s">
        <v>84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 t="s">
        <v>429</v>
      </c>
      <c r="AC38" s="5" t="str">
        <f>"410603199510081023"</f>
        <v>410603199510081023</v>
      </c>
      <c r="AD38" s="5" t="s">
        <v>135</v>
      </c>
      <c r="AE38" s="5" t="s">
        <v>120</v>
      </c>
      <c r="AF38" s="5" t="s">
        <v>430</v>
      </c>
      <c r="AG38" s="5">
        <v>15708925503</v>
      </c>
      <c r="AH38" s="5" t="s">
        <v>431</v>
      </c>
      <c r="AI38" s="5" t="str">
        <f>"46000619980311148x"</f>
        <v>46000619980311148x</v>
      </c>
      <c r="AJ38" s="5" t="s">
        <v>135</v>
      </c>
      <c r="AK38" s="5" t="s">
        <v>120</v>
      </c>
      <c r="AL38" s="5" t="s">
        <v>432</v>
      </c>
      <c r="AM38" s="5">
        <v>18117778839</v>
      </c>
      <c r="AN38" s="5" t="s">
        <v>433</v>
      </c>
      <c r="AO38" s="5" t="str">
        <f>"131126199701280042"</f>
        <v>131126199701280042</v>
      </c>
      <c r="AP38" s="5" t="s">
        <v>135</v>
      </c>
      <c r="AQ38" s="5" t="s">
        <v>120</v>
      </c>
      <c r="AR38" s="5" t="s">
        <v>434</v>
      </c>
      <c r="AS38" s="5">
        <v>15708998910</v>
      </c>
      <c r="AT38" s="5"/>
      <c r="AU38" s="5" t="str">
        <f t="shared" si="6"/>
        <v/>
      </c>
      <c r="AV38" s="5"/>
      <c r="AW38" s="5"/>
      <c r="AX38" s="5"/>
      <c r="AY38" s="5"/>
      <c r="AZ38" s="5"/>
      <c r="BA38" s="1" t="str">
        <f t="shared" si="7"/>
        <v/>
      </c>
      <c r="BF38" s="1" t="s">
        <v>141</v>
      </c>
      <c r="BG38" s="1">
        <v>18976789676</v>
      </c>
      <c r="BH38" s="1" t="s">
        <v>94</v>
      </c>
      <c r="BI38" s="1" t="s">
        <v>142</v>
      </c>
      <c r="BN38" s="1" t="s">
        <v>96</v>
      </c>
      <c r="BO38" s="1">
        <v>15248952040</v>
      </c>
      <c r="BP38" s="1" t="s">
        <v>97</v>
      </c>
      <c r="BQ38" s="1" t="s">
        <v>98</v>
      </c>
      <c r="FB38" s="9"/>
      <c r="FC38" s="9"/>
      <c r="FD38" s="9"/>
      <c r="FE38" s="9"/>
    </row>
    <row r="39" spans="1:163" s="1" customFormat="1" ht="27.95" customHeight="1" x14ac:dyDescent="0.15">
      <c r="A39" s="5">
        <v>26108</v>
      </c>
      <c r="B39" s="5" t="s">
        <v>75</v>
      </c>
      <c r="C39" s="6">
        <v>3</v>
      </c>
      <c r="D39" s="7" t="s">
        <v>334</v>
      </c>
      <c r="E39" s="7">
        <v>13</v>
      </c>
      <c r="F39" s="5" t="s">
        <v>435</v>
      </c>
      <c r="G39" s="5" t="s">
        <v>78</v>
      </c>
      <c r="H39" s="5" t="s">
        <v>78</v>
      </c>
      <c r="I39" s="5" t="s">
        <v>79</v>
      </c>
      <c r="J39" s="5" t="s">
        <v>80</v>
      </c>
      <c r="K39" s="5" t="s">
        <v>436</v>
      </c>
      <c r="L39" s="5" t="s">
        <v>82</v>
      </c>
      <c r="M39" s="5" t="s">
        <v>83</v>
      </c>
      <c r="N39" s="5" t="s">
        <v>84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 t="s">
        <v>437</v>
      </c>
      <c r="AC39" s="5" t="str">
        <f>"130733199507191869"</f>
        <v>130733199507191869</v>
      </c>
      <c r="AD39" s="5" t="s">
        <v>381</v>
      </c>
      <c r="AE39" s="5" t="s">
        <v>183</v>
      </c>
      <c r="AF39" s="5" t="s">
        <v>438</v>
      </c>
      <c r="AG39" s="5">
        <v>13118966841</v>
      </c>
      <c r="AH39" s="5" t="s">
        <v>439</v>
      </c>
      <c r="AI39" s="5" t="str">
        <f>"522229199512090424"</f>
        <v>522229199512090424</v>
      </c>
      <c r="AJ39" s="5" t="s">
        <v>381</v>
      </c>
      <c r="AK39" s="5" t="s">
        <v>183</v>
      </c>
      <c r="AL39" s="5" t="s">
        <v>440</v>
      </c>
      <c r="AM39" s="5">
        <v>13036003927</v>
      </c>
      <c r="AN39" s="5" t="s">
        <v>441</v>
      </c>
      <c r="AO39" s="5" t="str">
        <f>"441226199407012328"</f>
        <v>441226199407012328</v>
      </c>
      <c r="AP39" s="5" t="s">
        <v>381</v>
      </c>
      <c r="AQ39" s="5" t="s">
        <v>183</v>
      </c>
      <c r="AR39" s="5" t="s">
        <v>442</v>
      </c>
      <c r="AS39" s="5">
        <v>15508921721</v>
      </c>
      <c r="AT39" s="5"/>
      <c r="AU39" s="5" t="str">
        <f t="shared" si="6"/>
        <v/>
      </c>
      <c r="AV39" s="5"/>
      <c r="AW39" s="5"/>
      <c r="AX39" s="5"/>
      <c r="AY39" s="5"/>
      <c r="AZ39" s="5"/>
      <c r="BA39" s="1" t="str">
        <f t="shared" si="7"/>
        <v/>
      </c>
      <c r="BF39" s="1" t="s">
        <v>348</v>
      </c>
      <c r="BG39" s="1">
        <v>13648656511</v>
      </c>
      <c r="BH39" s="1" t="s">
        <v>94</v>
      </c>
      <c r="BI39" s="1" t="s">
        <v>443</v>
      </c>
      <c r="BN39" s="1" t="s">
        <v>96</v>
      </c>
      <c r="BO39" s="1">
        <v>15248952040</v>
      </c>
      <c r="BP39" s="1" t="s">
        <v>97</v>
      </c>
      <c r="BQ39" s="1" t="s">
        <v>98</v>
      </c>
      <c r="FB39" s="9"/>
      <c r="FC39" s="9"/>
      <c r="FD39" s="9"/>
      <c r="FE39" s="9"/>
    </row>
    <row r="40" spans="1:163" s="1" customFormat="1" ht="27.95" customHeight="1" x14ac:dyDescent="0.15">
      <c r="A40" s="5">
        <v>26112</v>
      </c>
      <c r="B40" s="5" t="s">
        <v>75</v>
      </c>
      <c r="C40" s="6">
        <v>3</v>
      </c>
      <c r="D40" s="7" t="s">
        <v>334</v>
      </c>
      <c r="E40" s="7">
        <v>14</v>
      </c>
      <c r="F40" s="5" t="s">
        <v>435</v>
      </c>
      <c r="G40" s="5" t="s">
        <v>78</v>
      </c>
      <c r="H40" s="5" t="s">
        <v>78</v>
      </c>
      <c r="I40" s="5" t="s">
        <v>79</v>
      </c>
      <c r="J40" s="5" t="s">
        <v>80</v>
      </c>
      <c r="K40" s="5" t="s">
        <v>444</v>
      </c>
      <c r="L40" s="5" t="s">
        <v>82</v>
      </c>
      <c r="M40" s="5" t="s">
        <v>83</v>
      </c>
      <c r="N40" s="5" t="s">
        <v>84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 t="s">
        <v>445</v>
      </c>
      <c r="AC40" s="5" t="str">
        <f>"441322199705043827"</f>
        <v>441322199705043827</v>
      </c>
      <c r="AD40" s="5" t="s">
        <v>381</v>
      </c>
      <c r="AE40" s="5" t="s">
        <v>120</v>
      </c>
      <c r="AF40" s="5" t="s">
        <v>446</v>
      </c>
      <c r="AG40" s="5">
        <v>15708997786</v>
      </c>
      <c r="AH40" s="5" t="s">
        <v>224</v>
      </c>
      <c r="AI40" s="5" t="str">
        <f>"210921199308300511"</f>
        <v>210921199308300511</v>
      </c>
      <c r="AJ40" s="5" t="s">
        <v>123</v>
      </c>
      <c r="AK40" s="5">
        <v>2013</v>
      </c>
      <c r="AL40" s="5" t="s">
        <v>225</v>
      </c>
      <c r="AM40" s="5">
        <v>15501893307</v>
      </c>
      <c r="AN40" s="5"/>
      <c r="AO40" s="5" t="str">
        <f>""</f>
        <v/>
      </c>
      <c r="AP40" s="5"/>
      <c r="AQ40" s="5"/>
      <c r="AR40" s="5"/>
      <c r="AS40" s="5"/>
      <c r="AT40" s="5"/>
      <c r="AU40" s="5" t="str">
        <f t="shared" si="6"/>
        <v/>
      </c>
      <c r="AV40" s="5"/>
      <c r="AW40" s="5"/>
      <c r="AX40" s="5"/>
      <c r="AY40" s="5"/>
      <c r="AZ40" s="5"/>
      <c r="BA40" s="1" t="str">
        <f t="shared" si="7"/>
        <v/>
      </c>
      <c r="BF40" s="1" t="s">
        <v>447</v>
      </c>
      <c r="BG40" s="1">
        <v>13005035417</v>
      </c>
      <c r="BH40" s="1" t="s">
        <v>94</v>
      </c>
      <c r="BN40" s="1" t="s">
        <v>96</v>
      </c>
      <c r="BO40" s="1">
        <v>15248952040</v>
      </c>
      <c r="BP40" s="1" t="s">
        <v>97</v>
      </c>
      <c r="BQ40" s="1" t="s">
        <v>98</v>
      </c>
      <c r="FB40" s="9"/>
      <c r="FC40" s="9"/>
      <c r="FD40" s="9"/>
      <c r="FE40" s="9"/>
    </row>
    <row r="41" spans="1:163" s="1" customFormat="1" ht="27.95" customHeight="1" x14ac:dyDescent="0.15">
      <c r="A41" s="5">
        <v>26085</v>
      </c>
      <c r="B41" s="5" t="s">
        <v>75</v>
      </c>
      <c r="C41" s="6">
        <v>3</v>
      </c>
      <c r="D41" s="7" t="s">
        <v>334</v>
      </c>
      <c r="E41" s="7">
        <v>15</v>
      </c>
      <c r="F41" s="5" t="s">
        <v>448</v>
      </c>
      <c r="G41" s="5" t="s">
        <v>78</v>
      </c>
      <c r="H41" s="5" t="s">
        <v>78</v>
      </c>
      <c r="I41" s="5" t="s">
        <v>79</v>
      </c>
      <c r="J41" s="5" t="s">
        <v>80</v>
      </c>
      <c r="K41" s="5" t="s">
        <v>449</v>
      </c>
      <c r="L41" s="5" t="s">
        <v>82</v>
      </c>
      <c r="M41" s="5" t="s">
        <v>83</v>
      </c>
      <c r="N41" s="5" t="s">
        <v>84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 t="s">
        <v>450</v>
      </c>
      <c r="AC41" s="5" t="str">
        <f>"450512199611150022"</f>
        <v>450512199611150022</v>
      </c>
      <c r="AD41" s="5" t="s">
        <v>119</v>
      </c>
      <c r="AE41" s="5">
        <v>2015</v>
      </c>
      <c r="AF41" s="5" t="s">
        <v>451</v>
      </c>
      <c r="AG41" s="5">
        <v>18277916312</v>
      </c>
      <c r="AH41" s="5" t="s">
        <v>452</v>
      </c>
      <c r="AI41" s="5" t="str">
        <f>"460003199609162225"</f>
        <v>460003199609162225</v>
      </c>
      <c r="AJ41" s="5" t="s">
        <v>119</v>
      </c>
      <c r="AK41" s="5">
        <v>2015</v>
      </c>
      <c r="AL41" s="5" t="s">
        <v>453</v>
      </c>
      <c r="AM41" s="5">
        <v>18289488451</v>
      </c>
      <c r="AN41" s="5" t="s">
        <v>454</v>
      </c>
      <c r="AO41" s="5" t="str">
        <f>"460033199603104495"</f>
        <v>460033199603104495</v>
      </c>
      <c r="AP41" s="5" t="s">
        <v>119</v>
      </c>
      <c r="AQ41" s="5">
        <v>2015</v>
      </c>
      <c r="AR41" s="5" t="s">
        <v>455</v>
      </c>
      <c r="AS41" s="5">
        <v>18876107693</v>
      </c>
      <c r="AT41" s="5"/>
      <c r="AU41" s="5" t="str">
        <f t="shared" si="6"/>
        <v/>
      </c>
      <c r="AV41" s="5"/>
      <c r="AW41" s="5"/>
      <c r="AX41" s="5"/>
      <c r="AY41" s="5"/>
      <c r="AZ41" s="5"/>
      <c r="BA41" s="1" t="str">
        <f t="shared" si="7"/>
        <v/>
      </c>
      <c r="BF41" s="1" t="s">
        <v>129</v>
      </c>
      <c r="BG41" s="1">
        <v>13976795799</v>
      </c>
      <c r="BH41" s="1" t="s">
        <v>94</v>
      </c>
      <c r="BI41" s="1" t="s">
        <v>456</v>
      </c>
      <c r="BN41" s="1" t="s">
        <v>96</v>
      </c>
      <c r="BO41" s="1">
        <v>15248952040</v>
      </c>
      <c r="BP41" s="1" t="s">
        <v>457</v>
      </c>
      <c r="BQ41" s="1" t="s">
        <v>98</v>
      </c>
      <c r="FB41" s="9"/>
      <c r="FC41" s="9"/>
      <c r="FD41" s="9"/>
      <c r="FE41" s="9"/>
    </row>
    <row r="42" spans="1:163" s="1" customFormat="1" ht="27.95" customHeight="1" x14ac:dyDescent="0.15">
      <c r="A42" s="5">
        <v>25959</v>
      </c>
      <c r="B42" s="5" t="s">
        <v>75</v>
      </c>
      <c r="C42" s="6">
        <v>3</v>
      </c>
      <c r="D42" s="7" t="s">
        <v>334</v>
      </c>
      <c r="E42" s="7">
        <v>16</v>
      </c>
      <c r="F42" s="5" t="s">
        <v>458</v>
      </c>
      <c r="G42" s="5" t="s">
        <v>78</v>
      </c>
      <c r="H42" s="5" t="s">
        <v>78</v>
      </c>
      <c r="I42" s="5" t="s">
        <v>79</v>
      </c>
      <c r="J42" s="5" t="s">
        <v>80</v>
      </c>
      <c r="K42" s="5" t="s">
        <v>459</v>
      </c>
      <c r="L42" s="5" t="s">
        <v>117</v>
      </c>
      <c r="M42" s="5" t="s">
        <v>83</v>
      </c>
      <c r="N42" s="5" t="s">
        <v>84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 t="s">
        <v>460</v>
      </c>
      <c r="AC42" s="5" t="str">
        <f>"420802199706130321"</f>
        <v>420802199706130321</v>
      </c>
      <c r="AD42" s="5" t="s">
        <v>135</v>
      </c>
      <c r="AE42" s="5" t="s">
        <v>120</v>
      </c>
      <c r="AF42" s="5" t="s">
        <v>461</v>
      </c>
      <c r="AG42" s="5">
        <v>18389793557</v>
      </c>
      <c r="AH42" s="5" t="s">
        <v>462</v>
      </c>
      <c r="AI42" s="5" t="str">
        <f>"532331199703300024"</f>
        <v>532331199703300024</v>
      </c>
      <c r="AJ42" s="5" t="s">
        <v>463</v>
      </c>
      <c r="AK42" s="5" t="s">
        <v>120</v>
      </c>
      <c r="AL42" s="5">
        <v>2223603278</v>
      </c>
      <c r="AM42" s="5">
        <v>15708997920</v>
      </c>
      <c r="AN42" s="5" t="s">
        <v>464</v>
      </c>
      <c r="AO42" s="5" t="str">
        <f>"500233199511012183"</f>
        <v>500233199511012183</v>
      </c>
      <c r="AP42" s="5" t="s">
        <v>135</v>
      </c>
      <c r="AQ42" s="5" t="s">
        <v>120</v>
      </c>
      <c r="AR42" s="5" t="s">
        <v>465</v>
      </c>
      <c r="AS42" s="5">
        <v>15595676456</v>
      </c>
      <c r="AT42" s="5"/>
      <c r="AU42" s="5" t="str">
        <f t="shared" si="6"/>
        <v/>
      </c>
      <c r="AV42" s="5"/>
      <c r="AW42" s="5"/>
      <c r="AX42" s="5"/>
      <c r="AY42" s="5"/>
      <c r="AZ42" s="5"/>
      <c r="BA42" s="1" t="str">
        <f t="shared" si="7"/>
        <v/>
      </c>
      <c r="BF42" s="1" t="s">
        <v>357</v>
      </c>
      <c r="BG42" s="1">
        <v>13907698203</v>
      </c>
      <c r="BH42" s="1" t="s">
        <v>94</v>
      </c>
      <c r="BI42" s="1" t="s">
        <v>466</v>
      </c>
      <c r="BN42" s="1" t="s">
        <v>96</v>
      </c>
      <c r="BO42" s="1">
        <v>15248952040</v>
      </c>
      <c r="BP42" s="1" t="s">
        <v>97</v>
      </c>
      <c r="BQ42" s="1" t="s">
        <v>98</v>
      </c>
      <c r="FB42" s="9"/>
      <c r="FC42" s="9"/>
      <c r="FD42" s="9"/>
      <c r="FE42" s="9"/>
    </row>
    <row r="43" spans="1:163" s="1" customFormat="1" ht="27.95" customHeight="1" x14ac:dyDescent="0.15">
      <c r="A43" s="5">
        <v>25962</v>
      </c>
      <c r="B43" s="5" t="s">
        <v>75</v>
      </c>
      <c r="C43" s="6">
        <v>3</v>
      </c>
      <c r="D43" s="7" t="s">
        <v>334</v>
      </c>
      <c r="E43" s="7">
        <v>17</v>
      </c>
      <c r="F43" s="5" t="s">
        <v>458</v>
      </c>
      <c r="G43" s="5" t="s">
        <v>78</v>
      </c>
      <c r="H43" s="5" t="s">
        <v>78</v>
      </c>
      <c r="I43" s="5" t="s">
        <v>79</v>
      </c>
      <c r="J43" s="5" t="s">
        <v>80</v>
      </c>
      <c r="K43" s="5" t="s">
        <v>467</v>
      </c>
      <c r="L43" s="5" t="s">
        <v>117</v>
      </c>
      <c r="M43" s="5" t="s">
        <v>83</v>
      </c>
      <c r="N43" s="5" t="s">
        <v>84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 t="s">
        <v>468</v>
      </c>
      <c r="AC43" s="5" t="str">
        <f>"532125199606011740"</f>
        <v>532125199606011740</v>
      </c>
      <c r="AD43" s="5" t="s">
        <v>123</v>
      </c>
      <c r="AE43" s="5" t="s">
        <v>183</v>
      </c>
      <c r="AF43" s="5" t="s">
        <v>469</v>
      </c>
      <c r="AG43" s="5">
        <v>17889846389</v>
      </c>
      <c r="AH43" s="5" t="s">
        <v>470</v>
      </c>
      <c r="AI43" s="5" t="str">
        <f>"460006199612284425"</f>
        <v>460006199612284425</v>
      </c>
      <c r="AJ43" s="5" t="s">
        <v>123</v>
      </c>
      <c r="AK43" s="5" t="s">
        <v>120</v>
      </c>
      <c r="AL43" s="5" t="s">
        <v>471</v>
      </c>
      <c r="AM43" s="5">
        <v>13876610342</v>
      </c>
      <c r="AN43" s="5" t="s">
        <v>472</v>
      </c>
      <c r="AO43" s="5" t="str">
        <f>"410224199607184627"</f>
        <v>410224199607184627</v>
      </c>
      <c r="AP43" s="5" t="s">
        <v>473</v>
      </c>
      <c r="AQ43" s="5" t="s">
        <v>87</v>
      </c>
      <c r="AR43" s="5" t="s">
        <v>474</v>
      </c>
      <c r="AS43" s="5">
        <v>17889789251</v>
      </c>
      <c r="AT43" s="5"/>
      <c r="AU43" s="5" t="str">
        <f t="shared" si="6"/>
        <v/>
      </c>
      <c r="AV43" s="5"/>
      <c r="AW43" s="5"/>
      <c r="AX43" s="5"/>
      <c r="AY43" s="5"/>
      <c r="AZ43" s="5"/>
      <c r="BA43" s="1" t="str">
        <f t="shared" si="7"/>
        <v/>
      </c>
      <c r="BF43" s="1" t="s">
        <v>93</v>
      </c>
      <c r="BG43" s="1">
        <v>13138983737</v>
      </c>
      <c r="BH43" s="1" t="s">
        <v>113</v>
      </c>
      <c r="BI43" s="1" t="s">
        <v>95</v>
      </c>
      <c r="BN43" s="1" t="s">
        <v>96</v>
      </c>
      <c r="BO43" s="1">
        <v>15248952040</v>
      </c>
      <c r="BP43" s="1" t="s">
        <v>97</v>
      </c>
      <c r="BQ43" s="1" t="s">
        <v>98</v>
      </c>
      <c r="FB43" s="9"/>
      <c r="FC43" s="9"/>
      <c r="FD43" s="9"/>
      <c r="FE43" s="9"/>
    </row>
    <row r="44" spans="1:163" s="1" customFormat="1" ht="27.95" customHeight="1" x14ac:dyDescent="0.15">
      <c r="A44" s="5">
        <v>26107</v>
      </c>
      <c r="B44" s="5" t="s">
        <v>75</v>
      </c>
      <c r="C44" s="6">
        <v>3</v>
      </c>
      <c r="D44" s="7" t="s">
        <v>334</v>
      </c>
      <c r="E44" s="7">
        <v>18</v>
      </c>
      <c r="F44" s="5" t="s">
        <v>458</v>
      </c>
      <c r="G44" s="5" t="s">
        <v>78</v>
      </c>
      <c r="H44" s="5" t="s">
        <v>78</v>
      </c>
      <c r="I44" s="5" t="s">
        <v>79</v>
      </c>
      <c r="J44" s="5" t="s">
        <v>80</v>
      </c>
      <c r="K44" s="5" t="s">
        <v>475</v>
      </c>
      <c r="L44" s="5" t="s">
        <v>82</v>
      </c>
      <c r="M44" s="5" t="s">
        <v>83</v>
      </c>
      <c r="N44" s="5" t="s">
        <v>84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 t="s">
        <v>476</v>
      </c>
      <c r="AC44" s="5" t="str">
        <f>"441302199511244027"</f>
        <v>441302199511244027</v>
      </c>
      <c r="AD44" s="5" t="s">
        <v>477</v>
      </c>
      <c r="AE44" s="5" t="s">
        <v>183</v>
      </c>
      <c r="AF44" s="5" t="s">
        <v>478</v>
      </c>
      <c r="AG44" s="5">
        <v>15508920686</v>
      </c>
      <c r="AH44" s="5" t="s">
        <v>479</v>
      </c>
      <c r="AI44" s="5" t="str">
        <f>"441302199510176923"</f>
        <v>441302199510176923</v>
      </c>
      <c r="AJ44" s="5" t="s">
        <v>477</v>
      </c>
      <c r="AK44" s="5" t="s">
        <v>183</v>
      </c>
      <c r="AL44" s="5" t="s">
        <v>480</v>
      </c>
      <c r="AM44" s="5">
        <v>15508920559</v>
      </c>
      <c r="AN44" s="5" t="s">
        <v>481</v>
      </c>
      <c r="AO44" s="5" t="str">
        <f>"441322199507094025"</f>
        <v>441322199507094025</v>
      </c>
      <c r="AP44" s="5" t="s">
        <v>477</v>
      </c>
      <c r="AQ44" s="5" t="s">
        <v>183</v>
      </c>
      <c r="AR44" s="5" t="s">
        <v>482</v>
      </c>
      <c r="AS44" s="5">
        <v>13158940203</v>
      </c>
      <c r="AT44" s="5"/>
      <c r="AU44" s="5" t="str">
        <f t="shared" si="6"/>
        <v/>
      </c>
      <c r="AV44" s="5"/>
      <c r="AW44" s="5"/>
      <c r="AX44" s="5"/>
      <c r="AY44" s="5"/>
      <c r="AZ44" s="5"/>
      <c r="BA44" s="1" t="str">
        <f t="shared" si="7"/>
        <v/>
      </c>
      <c r="BF44" s="1" t="s">
        <v>483</v>
      </c>
      <c r="BG44" s="1">
        <v>17508991556</v>
      </c>
      <c r="BH44" s="1" t="s">
        <v>387</v>
      </c>
      <c r="BI44" s="1" t="s">
        <v>484</v>
      </c>
      <c r="BN44" s="1" t="s">
        <v>96</v>
      </c>
      <c r="BO44" s="1">
        <v>15248952040</v>
      </c>
      <c r="BP44" s="1" t="s">
        <v>97</v>
      </c>
      <c r="BQ44" s="1" t="s">
        <v>98</v>
      </c>
      <c r="FB44" s="9"/>
      <c r="FC44" s="9"/>
      <c r="FD44" s="9"/>
      <c r="FE44" s="9"/>
    </row>
    <row r="45" spans="1:163" s="1" customFormat="1" ht="27.95" customHeight="1" x14ac:dyDescent="0.15">
      <c r="A45" s="5">
        <v>26113</v>
      </c>
      <c r="B45" s="5" t="s">
        <v>75</v>
      </c>
      <c r="C45" s="6">
        <v>3</v>
      </c>
      <c r="D45" s="7" t="s">
        <v>334</v>
      </c>
      <c r="E45" s="7">
        <v>19</v>
      </c>
      <c r="F45" s="5" t="s">
        <v>458</v>
      </c>
      <c r="G45" s="5" t="s">
        <v>78</v>
      </c>
      <c r="H45" s="5" t="s">
        <v>78</v>
      </c>
      <c r="I45" s="5" t="s">
        <v>79</v>
      </c>
      <c r="J45" s="5" t="s">
        <v>80</v>
      </c>
      <c r="K45" s="5" t="s">
        <v>485</v>
      </c>
      <c r="L45" s="5" t="s">
        <v>82</v>
      </c>
      <c r="M45" s="5" t="s">
        <v>83</v>
      </c>
      <c r="N45" s="5" t="s">
        <v>84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 t="s">
        <v>486</v>
      </c>
      <c r="AC45" s="5" t="str">
        <f>"340826199704080341"</f>
        <v>340826199704080341</v>
      </c>
      <c r="AD45" s="5" t="s">
        <v>123</v>
      </c>
      <c r="AE45" s="5" t="s">
        <v>183</v>
      </c>
      <c r="AF45" s="5" t="s">
        <v>487</v>
      </c>
      <c r="AG45" s="5">
        <v>18389799476</v>
      </c>
      <c r="AH45" s="5" t="s">
        <v>488</v>
      </c>
      <c r="AI45" s="5" t="str">
        <f>"65232419940203132x"</f>
        <v>65232419940203132x</v>
      </c>
      <c r="AJ45" s="5" t="s">
        <v>123</v>
      </c>
      <c r="AK45" s="5" t="s">
        <v>183</v>
      </c>
      <c r="AL45" s="5" t="s">
        <v>489</v>
      </c>
      <c r="AM45" s="5">
        <v>18289648954</v>
      </c>
      <c r="AN45" s="5" t="s">
        <v>490</v>
      </c>
      <c r="AO45" s="5" t="str">
        <f>"460034199610150429"</f>
        <v>460034199610150429</v>
      </c>
      <c r="AP45" s="5" t="s">
        <v>123</v>
      </c>
      <c r="AQ45" s="5" t="s">
        <v>183</v>
      </c>
      <c r="AR45" s="5" t="s">
        <v>491</v>
      </c>
      <c r="AS45" s="5">
        <v>18876710411</v>
      </c>
      <c r="AT45" s="5"/>
      <c r="AU45" s="5" t="str">
        <f t="shared" si="6"/>
        <v/>
      </c>
      <c r="AV45" s="5"/>
      <c r="AW45" s="5"/>
      <c r="AX45" s="5"/>
      <c r="AY45" s="5"/>
      <c r="AZ45" s="5"/>
      <c r="BA45" s="1" t="str">
        <f t="shared" si="7"/>
        <v/>
      </c>
      <c r="BF45" s="1" t="s">
        <v>162</v>
      </c>
      <c r="BG45" s="1">
        <v>13518827867</v>
      </c>
      <c r="BH45" s="1" t="s">
        <v>94</v>
      </c>
      <c r="BI45" s="1" t="s">
        <v>163</v>
      </c>
      <c r="BJ45" s="1" t="s">
        <v>447</v>
      </c>
      <c r="BK45" s="1">
        <v>13005035417</v>
      </c>
      <c r="BL45" s="1" t="s">
        <v>94</v>
      </c>
      <c r="BM45" s="1" t="s">
        <v>492</v>
      </c>
      <c r="BN45" s="1" t="s">
        <v>96</v>
      </c>
      <c r="BO45" s="1">
        <v>15248952040</v>
      </c>
      <c r="BP45" s="1" t="s">
        <v>97</v>
      </c>
      <c r="BQ45" s="1" t="s">
        <v>98</v>
      </c>
      <c r="FB45" s="9"/>
      <c r="FC45" s="9"/>
      <c r="FD45" s="9"/>
      <c r="FE45" s="9"/>
    </row>
    <row r="46" spans="1:163" s="1" customFormat="1" ht="27.95" customHeight="1" x14ac:dyDescent="0.15">
      <c r="A46" s="5">
        <v>25955</v>
      </c>
      <c r="B46" s="5" t="s">
        <v>75</v>
      </c>
      <c r="C46" s="6">
        <v>4</v>
      </c>
      <c r="D46" s="7" t="s">
        <v>493</v>
      </c>
      <c r="E46" s="7">
        <v>1</v>
      </c>
      <c r="F46" s="5" t="s">
        <v>494</v>
      </c>
      <c r="G46" s="5" t="s">
        <v>78</v>
      </c>
      <c r="H46" s="5" t="s">
        <v>78</v>
      </c>
      <c r="I46" s="5" t="s">
        <v>79</v>
      </c>
      <c r="J46" s="5" t="s">
        <v>80</v>
      </c>
      <c r="K46" s="5" t="s">
        <v>495</v>
      </c>
      <c r="L46" s="5" t="s">
        <v>82</v>
      </c>
      <c r="M46" s="5" t="s">
        <v>83</v>
      </c>
      <c r="N46" s="5" t="s">
        <v>84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 t="s">
        <v>496</v>
      </c>
      <c r="AC46" s="5" t="str">
        <f>"51130219970707112X"</f>
        <v>51130219970707112X</v>
      </c>
      <c r="AD46" s="5" t="s">
        <v>123</v>
      </c>
      <c r="AE46" s="5" t="s">
        <v>120</v>
      </c>
      <c r="AF46" s="5" t="s">
        <v>497</v>
      </c>
      <c r="AG46" s="5">
        <v>15708990396</v>
      </c>
      <c r="AH46" s="5" t="s">
        <v>498</v>
      </c>
      <c r="AI46" s="5" t="str">
        <f>"513822199608050061"</f>
        <v>513822199608050061</v>
      </c>
      <c r="AJ46" s="5" t="s">
        <v>123</v>
      </c>
      <c r="AK46" s="5" t="s">
        <v>120</v>
      </c>
      <c r="AL46" s="5" t="s">
        <v>499</v>
      </c>
      <c r="AM46" s="5">
        <v>15708989182</v>
      </c>
      <c r="AN46" s="5" t="s">
        <v>500</v>
      </c>
      <c r="AO46" s="5" t="str">
        <f>"500223199602048066"</f>
        <v>500223199602048066</v>
      </c>
      <c r="AP46" s="5" t="s">
        <v>135</v>
      </c>
      <c r="AQ46" s="5" t="s">
        <v>120</v>
      </c>
      <c r="AR46" s="5" t="s">
        <v>501</v>
      </c>
      <c r="AS46" s="5">
        <v>13637814167</v>
      </c>
      <c r="AT46" s="5"/>
      <c r="AU46" s="5" t="str">
        <f t="shared" si="6"/>
        <v/>
      </c>
      <c r="AV46" s="5"/>
      <c r="AW46" s="5"/>
      <c r="AX46" s="5"/>
      <c r="AY46" s="5"/>
      <c r="AZ46" s="5"/>
      <c r="BA46" s="1" t="str">
        <f t="shared" si="7"/>
        <v/>
      </c>
      <c r="BF46" s="1" t="s">
        <v>502</v>
      </c>
      <c r="BG46" s="1">
        <v>13307609500</v>
      </c>
      <c r="BH46" s="1" t="s">
        <v>94</v>
      </c>
      <c r="BI46" s="1" t="s">
        <v>359</v>
      </c>
      <c r="BN46" s="1" t="s">
        <v>96</v>
      </c>
      <c r="BO46" s="1">
        <v>15248952040</v>
      </c>
      <c r="BP46" s="1" t="s">
        <v>97</v>
      </c>
      <c r="BQ46" s="1" t="s">
        <v>98</v>
      </c>
      <c r="FB46" s="9" t="s">
        <v>503</v>
      </c>
      <c r="FC46" s="9" t="s">
        <v>358</v>
      </c>
      <c r="FD46" s="9" t="s">
        <v>324</v>
      </c>
      <c r="FE46" s="9" t="s">
        <v>332</v>
      </c>
      <c r="FF46" s="1" t="s">
        <v>103</v>
      </c>
      <c r="FG46" s="1">
        <v>1</v>
      </c>
    </row>
    <row r="47" spans="1:163" s="1" customFormat="1" ht="27.95" customHeight="1" x14ac:dyDescent="0.15">
      <c r="A47" s="5">
        <v>25960</v>
      </c>
      <c r="B47" s="5" t="s">
        <v>75</v>
      </c>
      <c r="C47" s="6">
        <v>4</v>
      </c>
      <c r="D47" s="7" t="s">
        <v>493</v>
      </c>
      <c r="E47" s="7">
        <v>2</v>
      </c>
      <c r="F47" s="5" t="s">
        <v>494</v>
      </c>
      <c r="G47" s="5" t="s">
        <v>78</v>
      </c>
      <c r="H47" s="5" t="s">
        <v>78</v>
      </c>
      <c r="I47" s="5" t="s">
        <v>79</v>
      </c>
      <c r="J47" s="5" t="s">
        <v>80</v>
      </c>
      <c r="K47" s="5" t="s">
        <v>504</v>
      </c>
      <c r="L47" s="5" t="s">
        <v>117</v>
      </c>
      <c r="M47" s="5" t="s">
        <v>83</v>
      </c>
      <c r="N47" s="5" t="s">
        <v>84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 t="s">
        <v>505</v>
      </c>
      <c r="AC47" s="5" t="str">
        <f>"513902199701293260"</f>
        <v>513902199701293260</v>
      </c>
      <c r="AD47" s="5" t="s">
        <v>111</v>
      </c>
      <c r="AE47" s="5" t="s">
        <v>87</v>
      </c>
      <c r="AF47" s="5" t="s">
        <v>506</v>
      </c>
      <c r="AG47" s="5">
        <v>17889786135</v>
      </c>
      <c r="AH47" s="5" t="s">
        <v>507</v>
      </c>
      <c r="AI47" s="5" t="str">
        <f>"412801199508240830"</f>
        <v>412801199508240830</v>
      </c>
      <c r="AJ47" s="5" t="s">
        <v>119</v>
      </c>
      <c r="AK47" s="5" t="s">
        <v>87</v>
      </c>
      <c r="AL47" s="5" t="s">
        <v>508</v>
      </c>
      <c r="AM47" s="5">
        <v>15501901767</v>
      </c>
      <c r="AN47" s="5" t="s">
        <v>509</v>
      </c>
      <c r="AO47" s="5" t="str">
        <f>"340123199810090837"</f>
        <v>340123199810090837</v>
      </c>
      <c r="AP47" s="5" t="s">
        <v>138</v>
      </c>
      <c r="AQ47" s="5" t="s">
        <v>87</v>
      </c>
      <c r="AR47" s="5" t="s">
        <v>510</v>
      </c>
      <c r="AS47" s="5">
        <v>15156893507</v>
      </c>
      <c r="AT47" s="5"/>
      <c r="AU47" s="5" t="str">
        <f t="shared" si="6"/>
        <v/>
      </c>
      <c r="AV47" s="5"/>
      <c r="AW47" s="5"/>
      <c r="AX47" s="5"/>
      <c r="AY47" s="5"/>
      <c r="AZ47" s="5"/>
      <c r="BA47" s="1" t="str">
        <f t="shared" si="7"/>
        <v/>
      </c>
      <c r="BF47" s="1" t="s">
        <v>511</v>
      </c>
      <c r="BG47" s="1">
        <v>13379940612</v>
      </c>
      <c r="BH47" s="1" t="s">
        <v>94</v>
      </c>
      <c r="BN47" s="1" t="s">
        <v>96</v>
      </c>
      <c r="BO47" s="1">
        <v>15248952040</v>
      </c>
      <c r="BP47" s="1" t="s">
        <v>97</v>
      </c>
      <c r="BQ47" s="1" t="s">
        <v>98</v>
      </c>
      <c r="FB47" s="9"/>
      <c r="FC47" s="9"/>
      <c r="FD47" s="9"/>
      <c r="FE47" s="9"/>
      <c r="FF47" s="1" t="s">
        <v>115</v>
      </c>
      <c r="FG47" s="1">
        <v>3</v>
      </c>
    </row>
    <row r="48" spans="1:163" s="1" customFormat="1" ht="27.95" customHeight="1" x14ac:dyDescent="0.15">
      <c r="A48" s="5">
        <v>25977</v>
      </c>
      <c r="B48" s="5" t="s">
        <v>75</v>
      </c>
      <c r="C48" s="6">
        <v>4</v>
      </c>
      <c r="D48" s="7" t="s">
        <v>493</v>
      </c>
      <c r="E48" s="7">
        <v>3</v>
      </c>
      <c r="F48" s="5" t="s">
        <v>494</v>
      </c>
      <c r="G48" s="5" t="s">
        <v>78</v>
      </c>
      <c r="H48" s="5" t="s">
        <v>78</v>
      </c>
      <c r="I48" s="5" t="s">
        <v>79</v>
      </c>
      <c r="J48" s="5" t="s">
        <v>80</v>
      </c>
      <c r="K48" s="5" t="s">
        <v>512</v>
      </c>
      <c r="L48" s="5" t="s">
        <v>117</v>
      </c>
      <c r="M48" s="5" t="s">
        <v>83</v>
      </c>
      <c r="N48" s="5" t="s">
        <v>84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 t="s">
        <v>513</v>
      </c>
      <c r="AC48" s="5" t="str">
        <f>"35072119971209182X"</f>
        <v>35072119971209182X</v>
      </c>
      <c r="AD48" s="5" t="s">
        <v>126</v>
      </c>
      <c r="AE48" s="5" t="s">
        <v>120</v>
      </c>
      <c r="AF48" s="5" t="s">
        <v>514</v>
      </c>
      <c r="AG48" s="5">
        <v>15708991323</v>
      </c>
      <c r="AH48" s="5" t="s">
        <v>515</v>
      </c>
      <c r="AI48" s="5" t="str">
        <f>"130582199709053022"</f>
        <v>130582199709053022</v>
      </c>
      <c r="AJ48" s="5" t="s">
        <v>126</v>
      </c>
      <c r="AK48" s="5" t="s">
        <v>120</v>
      </c>
      <c r="AL48" s="5" t="s">
        <v>516</v>
      </c>
      <c r="AM48" s="5">
        <v>15708925106</v>
      </c>
      <c r="AN48" s="5" t="s">
        <v>517</v>
      </c>
      <c r="AO48" s="5" t="str">
        <f>"610303199806162413"</f>
        <v>610303199806162413</v>
      </c>
      <c r="AP48" s="5" t="s">
        <v>126</v>
      </c>
      <c r="AQ48" s="5" t="s">
        <v>87</v>
      </c>
      <c r="AR48" s="5">
        <v>1141761605</v>
      </c>
      <c r="AS48" s="5">
        <v>15607632720</v>
      </c>
      <c r="AT48" s="5"/>
      <c r="AU48" s="5" t="str">
        <f t="shared" si="6"/>
        <v/>
      </c>
      <c r="AV48" s="5"/>
      <c r="AW48" s="5"/>
      <c r="AX48" s="5"/>
      <c r="AY48" s="5"/>
      <c r="AZ48" s="5"/>
      <c r="BA48" s="1" t="str">
        <f t="shared" si="7"/>
        <v/>
      </c>
      <c r="BF48" s="1" t="s">
        <v>518</v>
      </c>
      <c r="BG48" s="1">
        <v>18808985858</v>
      </c>
      <c r="BH48" s="1" t="s">
        <v>94</v>
      </c>
      <c r="BI48" s="1" t="s">
        <v>519</v>
      </c>
      <c r="BN48" s="1" t="s">
        <v>96</v>
      </c>
      <c r="BO48" s="1">
        <v>15248952040</v>
      </c>
      <c r="BP48" s="1" t="s">
        <v>97</v>
      </c>
      <c r="BQ48" s="1" t="s">
        <v>98</v>
      </c>
      <c r="FB48" s="9"/>
      <c r="FC48" s="9"/>
      <c r="FD48" s="9"/>
      <c r="FE48" s="9"/>
      <c r="FF48" s="1" t="s">
        <v>131</v>
      </c>
      <c r="FG48" s="1">
        <v>4</v>
      </c>
    </row>
    <row r="49" spans="1:163" s="1" customFormat="1" ht="27.95" customHeight="1" x14ac:dyDescent="0.15">
      <c r="A49" s="5">
        <v>25988</v>
      </c>
      <c r="B49" s="5" t="s">
        <v>75</v>
      </c>
      <c r="C49" s="6">
        <v>4</v>
      </c>
      <c r="D49" s="7" t="s">
        <v>493</v>
      </c>
      <c r="E49" s="7">
        <v>4</v>
      </c>
      <c r="F49" s="5" t="s">
        <v>494</v>
      </c>
      <c r="G49" s="5" t="s">
        <v>78</v>
      </c>
      <c r="H49" s="5" t="s">
        <v>78</v>
      </c>
      <c r="I49" s="5" t="s">
        <v>79</v>
      </c>
      <c r="J49" s="5" t="s">
        <v>80</v>
      </c>
      <c r="K49" s="5" t="s">
        <v>520</v>
      </c>
      <c r="L49" s="5" t="s">
        <v>117</v>
      </c>
      <c r="M49" s="5" t="s">
        <v>83</v>
      </c>
      <c r="N49" s="5" t="s">
        <v>84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521</v>
      </c>
      <c r="AC49" s="5" t="str">
        <f>"220521199707026521"</f>
        <v>220521199707026521</v>
      </c>
      <c r="AD49" s="5" t="s">
        <v>111</v>
      </c>
      <c r="AE49" s="5" t="s">
        <v>522</v>
      </c>
      <c r="AF49" s="5" t="s">
        <v>523</v>
      </c>
      <c r="AG49" s="5">
        <v>15595691769</v>
      </c>
      <c r="AH49" s="5"/>
      <c r="AI49" s="5" t="str">
        <f>""</f>
        <v/>
      </c>
      <c r="AJ49" s="5"/>
      <c r="AK49" s="5"/>
      <c r="AL49" s="5"/>
      <c r="AM49" s="5"/>
      <c r="AN49" s="5"/>
      <c r="AO49" s="5" t="str">
        <f>""</f>
        <v/>
      </c>
      <c r="AP49" s="5"/>
      <c r="AQ49" s="5"/>
      <c r="AR49" s="5"/>
      <c r="AS49" s="5"/>
      <c r="AT49" s="5"/>
      <c r="AU49" s="5" t="str">
        <f t="shared" si="6"/>
        <v/>
      </c>
      <c r="AV49" s="5"/>
      <c r="AW49" s="5"/>
      <c r="AX49" s="5"/>
      <c r="AY49" s="5"/>
      <c r="AZ49" s="5"/>
      <c r="BA49" s="1" t="str">
        <f t="shared" si="7"/>
        <v/>
      </c>
      <c r="BF49" s="1" t="s">
        <v>518</v>
      </c>
      <c r="BG49" s="1">
        <v>18808985858</v>
      </c>
      <c r="BH49" s="1" t="s">
        <v>94</v>
      </c>
      <c r="BI49" s="1" t="s">
        <v>524</v>
      </c>
      <c r="BN49" s="1" t="s">
        <v>96</v>
      </c>
      <c r="BO49" s="1">
        <v>15248952040</v>
      </c>
      <c r="BP49" s="1" t="s">
        <v>97</v>
      </c>
      <c r="BQ49" s="1" t="s">
        <v>98</v>
      </c>
      <c r="FB49" s="9"/>
      <c r="FC49" s="9"/>
      <c r="FD49" s="9"/>
      <c r="FE49" s="9"/>
    </row>
    <row r="50" spans="1:163" s="1" customFormat="1" ht="27.95" customHeight="1" x14ac:dyDescent="0.15">
      <c r="A50" s="5">
        <v>25991</v>
      </c>
      <c r="B50" s="5" t="s">
        <v>75</v>
      </c>
      <c r="C50" s="6">
        <v>4</v>
      </c>
      <c r="D50" s="7" t="s">
        <v>493</v>
      </c>
      <c r="E50" s="7">
        <v>5</v>
      </c>
      <c r="F50" s="5" t="s">
        <v>494</v>
      </c>
      <c r="G50" s="5" t="s">
        <v>78</v>
      </c>
      <c r="H50" s="5" t="s">
        <v>78</v>
      </c>
      <c r="I50" s="5" t="s">
        <v>79</v>
      </c>
      <c r="J50" s="5" t="s">
        <v>80</v>
      </c>
      <c r="K50" s="5" t="s">
        <v>525</v>
      </c>
      <c r="L50" s="5" t="s">
        <v>117</v>
      </c>
      <c r="M50" s="5" t="s">
        <v>83</v>
      </c>
      <c r="N50" s="5" t="s">
        <v>84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526</v>
      </c>
      <c r="AC50" s="5" t="str">
        <f>"142601199601127334"</f>
        <v>142601199601127334</v>
      </c>
      <c r="AD50" s="5" t="s">
        <v>527</v>
      </c>
      <c r="AE50" s="5" t="s">
        <v>87</v>
      </c>
      <c r="AF50" s="5" t="s">
        <v>528</v>
      </c>
      <c r="AG50" s="5">
        <v>15607629373</v>
      </c>
      <c r="AH50" s="5" t="s">
        <v>529</v>
      </c>
      <c r="AI50" s="5" t="str">
        <f>"510722199810097471"</f>
        <v>510722199810097471</v>
      </c>
      <c r="AJ50" s="5" t="s">
        <v>527</v>
      </c>
      <c r="AK50" s="5" t="s">
        <v>87</v>
      </c>
      <c r="AL50" s="5" t="s">
        <v>530</v>
      </c>
      <c r="AM50" s="5">
        <v>18281556132</v>
      </c>
      <c r="AN50" s="5" t="s">
        <v>531</v>
      </c>
      <c r="AO50" s="5" t="str">
        <f>"412727199703207049"</f>
        <v>412727199703207049</v>
      </c>
      <c r="AP50" s="5" t="s">
        <v>527</v>
      </c>
      <c r="AQ50" s="5" t="s">
        <v>87</v>
      </c>
      <c r="AR50" s="5" t="s">
        <v>532</v>
      </c>
      <c r="AS50" s="5">
        <v>17889783992</v>
      </c>
      <c r="AT50" s="5"/>
      <c r="AU50" s="5" t="str">
        <f t="shared" si="6"/>
        <v/>
      </c>
      <c r="AV50" s="5"/>
      <c r="AW50" s="5"/>
      <c r="AX50" s="5"/>
      <c r="AY50" s="5"/>
      <c r="AZ50" s="5"/>
      <c r="BA50" s="1" t="str">
        <f t="shared" si="7"/>
        <v/>
      </c>
      <c r="BF50" s="1" t="s">
        <v>447</v>
      </c>
      <c r="BG50" s="1">
        <v>13005035417</v>
      </c>
      <c r="BH50" s="1" t="s">
        <v>94</v>
      </c>
      <c r="BI50" s="1" t="s">
        <v>492</v>
      </c>
      <c r="BN50" s="1" t="s">
        <v>96</v>
      </c>
      <c r="BO50" s="1">
        <v>15248952040</v>
      </c>
      <c r="BP50" s="1" t="s">
        <v>97</v>
      </c>
      <c r="BQ50" s="1" t="s">
        <v>98</v>
      </c>
      <c r="FB50" s="9"/>
      <c r="FC50" s="9"/>
      <c r="FD50" s="9"/>
      <c r="FE50" s="9"/>
    </row>
    <row r="51" spans="1:163" s="1" customFormat="1" ht="27.95" customHeight="1" x14ac:dyDescent="0.15">
      <c r="A51" s="5">
        <v>25993</v>
      </c>
      <c r="B51" s="5" t="s">
        <v>75</v>
      </c>
      <c r="C51" s="6">
        <v>4</v>
      </c>
      <c r="D51" s="7" t="s">
        <v>493</v>
      </c>
      <c r="E51" s="7">
        <v>6</v>
      </c>
      <c r="F51" s="5" t="s">
        <v>494</v>
      </c>
      <c r="G51" s="5" t="s">
        <v>78</v>
      </c>
      <c r="H51" s="5" t="s">
        <v>78</v>
      </c>
      <c r="I51" s="5" t="s">
        <v>79</v>
      </c>
      <c r="J51" s="5" t="s">
        <v>80</v>
      </c>
      <c r="K51" s="5" t="s">
        <v>533</v>
      </c>
      <c r="L51" s="5" t="s">
        <v>117</v>
      </c>
      <c r="M51" s="5" t="s">
        <v>83</v>
      </c>
      <c r="N51" s="5" t="s">
        <v>84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534</v>
      </c>
      <c r="AC51" s="5" t="str">
        <f>"130131199512130117"</f>
        <v>130131199512130117</v>
      </c>
      <c r="AD51" s="5" t="s">
        <v>535</v>
      </c>
      <c r="AE51" s="5" t="s">
        <v>536</v>
      </c>
      <c r="AF51" s="5" t="s">
        <v>537</v>
      </c>
      <c r="AG51" s="5">
        <v>17889840739</v>
      </c>
      <c r="AH51" s="5" t="s">
        <v>538</v>
      </c>
      <c r="AI51" s="5" t="str">
        <f>"15040319970315102X"</f>
        <v>15040319970315102X</v>
      </c>
      <c r="AJ51" s="5" t="s">
        <v>535</v>
      </c>
      <c r="AK51" s="5" t="s">
        <v>536</v>
      </c>
      <c r="AL51" s="5" t="s">
        <v>539</v>
      </c>
      <c r="AM51" s="5">
        <v>15508900057</v>
      </c>
      <c r="AN51" s="5" t="s">
        <v>540</v>
      </c>
      <c r="AO51" s="5" t="str">
        <f>"612327199608250124"</f>
        <v>612327199608250124</v>
      </c>
      <c r="AP51" s="5" t="s">
        <v>535</v>
      </c>
      <c r="AQ51" s="5" t="s">
        <v>536</v>
      </c>
      <c r="AR51" s="5" t="s">
        <v>541</v>
      </c>
      <c r="AS51" s="5">
        <v>13158940098</v>
      </c>
      <c r="AT51" s="5"/>
      <c r="AU51" s="5" t="str">
        <f t="shared" si="6"/>
        <v/>
      </c>
      <c r="AV51" s="5"/>
      <c r="AW51" s="5"/>
      <c r="AX51" s="5"/>
      <c r="AY51" s="5"/>
      <c r="AZ51" s="5"/>
      <c r="BA51" s="1" t="str">
        <f t="shared" si="7"/>
        <v/>
      </c>
      <c r="BF51" s="1" t="s">
        <v>301</v>
      </c>
      <c r="BG51" s="1">
        <v>13976694312</v>
      </c>
      <c r="BH51" s="1" t="s">
        <v>94</v>
      </c>
      <c r="BI51" s="1" t="s">
        <v>302</v>
      </c>
      <c r="BJ51" s="1" t="s">
        <v>542</v>
      </c>
      <c r="BK51" s="1" t="s">
        <v>543</v>
      </c>
      <c r="BL51" s="1" t="s">
        <v>94</v>
      </c>
      <c r="BM51" s="1" t="s">
        <v>544</v>
      </c>
      <c r="BN51" s="1" t="s">
        <v>96</v>
      </c>
      <c r="BO51" s="1">
        <v>15248952040</v>
      </c>
      <c r="BP51" s="1" t="s">
        <v>97</v>
      </c>
      <c r="BQ51" s="1" t="s">
        <v>98</v>
      </c>
      <c r="FB51" s="9"/>
      <c r="FC51" s="9"/>
      <c r="FD51" s="9"/>
      <c r="FE51" s="9"/>
    </row>
    <row r="52" spans="1:163" s="1" customFormat="1" ht="27.95" customHeight="1" x14ac:dyDescent="0.15">
      <c r="A52" s="5">
        <v>26091</v>
      </c>
      <c r="B52" s="5" t="s">
        <v>75</v>
      </c>
      <c r="C52" s="6">
        <v>4</v>
      </c>
      <c r="D52" s="7" t="s">
        <v>493</v>
      </c>
      <c r="E52" s="7">
        <v>7</v>
      </c>
      <c r="F52" s="5" t="s">
        <v>494</v>
      </c>
      <c r="G52" s="5" t="s">
        <v>78</v>
      </c>
      <c r="H52" s="5" t="s">
        <v>78</v>
      </c>
      <c r="I52" s="5" t="s">
        <v>79</v>
      </c>
      <c r="J52" s="5" t="s">
        <v>80</v>
      </c>
      <c r="K52" s="5" t="s">
        <v>545</v>
      </c>
      <c r="L52" s="5" t="s">
        <v>82</v>
      </c>
      <c r="M52" s="5" t="s">
        <v>83</v>
      </c>
      <c r="N52" s="5" t="s">
        <v>84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546</v>
      </c>
      <c r="AC52" s="5" t="str">
        <f>"510922199505206345"</f>
        <v>510922199505206345</v>
      </c>
      <c r="AD52" s="5" t="s">
        <v>547</v>
      </c>
      <c r="AE52" s="5" t="s">
        <v>548</v>
      </c>
      <c r="AF52" s="5" t="s">
        <v>549</v>
      </c>
      <c r="AG52" s="5">
        <v>15708997275</v>
      </c>
      <c r="AH52" s="5" t="s">
        <v>550</v>
      </c>
      <c r="AI52" s="5" t="str">
        <f>"513029199705224845"</f>
        <v>513029199705224845</v>
      </c>
      <c r="AJ52" s="5" t="s">
        <v>547</v>
      </c>
      <c r="AK52" s="5" t="s">
        <v>548</v>
      </c>
      <c r="AL52" s="5" t="s">
        <v>551</v>
      </c>
      <c r="AM52" s="5">
        <v>15708918975</v>
      </c>
      <c r="AN52" s="5"/>
      <c r="AO52" s="5" t="str">
        <f>""</f>
        <v/>
      </c>
      <c r="AP52" s="5"/>
      <c r="AQ52" s="5"/>
      <c r="AR52" s="5"/>
      <c r="AS52" s="5"/>
      <c r="AT52" s="5"/>
      <c r="AU52" s="5" t="str">
        <f t="shared" si="6"/>
        <v/>
      </c>
      <c r="AV52" s="5"/>
      <c r="AW52" s="5"/>
      <c r="AX52" s="5"/>
      <c r="AY52" s="5"/>
      <c r="AZ52" s="5"/>
      <c r="BA52" s="1" t="str">
        <f t="shared" si="7"/>
        <v/>
      </c>
      <c r="BF52" s="1" t="s">
        <v>301</v>
      </c>
      <c r="BG52" s="1">
        <v>13976694312</v>
      </c>
      <c r="BH52" s="1" t="s">
        <v>552</v>
      </c>
      <c r="BI52" s="1" t="s">
        <v>302</v>
      </c>
      <c r="BN52" s="1" t="s">
        <v>96</v>
      </c>
      <c r="BO52" s="1">
        <v>15248952040</v>
      </c>
      <c r="BP52" s="1" t="s">
        <v>97</v>
      </c>
      <c r="BQ52" s="1" t="s">
        <v>98</v>
      </c>
      <c r="FB52" s="9"/>
      <c r="FC52" s="9"/>
      <c r="FD52" s="9"/>
      <c r="FE52" s="9"/>
    </row>
    <row r="53" spans="1:163" s="1" customFormat="1" ht="27.95" customHeight="1" x14ac:dyDescent="0.15">
      <c r="A53" s="5">
        <v>26103</v>
      </c>
      <c r="B53" s="5" t="s">
        <v>75</v>
      </c>
      <c r="C53" s="6">
        <v>4</v>
      </c>
      <c r="D53" s="7" t="s">
        <v>493</v>
      </c>
      <c r="E53" s="7">
        <v>8</v>
      </c>
      <c r="F53" s="5" t="s">
        <v>494</v>
      </c>
      <c r="G53" s="5" t="s">
        <v>78</v>
      </c>
      <c r="H53" s="5" t="s">
        <v>78</v>
      </c>
      <c r="I53" s="5" t="s">
        <v>79</v>
      </c>
      <c r="J53" s="5" t="s">
        <v>80</v>
      </c>
      <c r="K53" s="5" t="s">
        <v>553</v>
      </c>
      <c r="L53" s="5" t="s">
        <v>82</v>
      </c>
      <c r="M53" s="5" t="s">
        <v>83</v>
      </c>
      <c r="N53" s="5" t="s">
        <v>84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554</v>
      </c>
      <c r="AC53" s="5" t="str">
        <f>"430124199503059563"</f>
        <v>430124199503059563</v>
      </c>
      <c r="AD53" s="5" t="s">
        <v>547</v>
      </c>
      <c r="AE53" s="5" t="s">
        <v>183</v>
      </c>
      <c r="AF53" s="5" t="s">
        <v>555</v>
      </c>
      <c r="AG53" s="5">
        <v>17889987126</v>
      </c>
      <c r="AH53" s="5" t="s">
        <v>556</v>
      </c>
      <c r="AI53" s="5" t="str">
        <f>"350203199604092024"</f>
        <v>350203199604092024</v>
      </c>
      <c r="AJ53" s="5" t="s">
        <v>547</v>
      </c>
      <c r="AK53" s="5" t="s">
        <v>183</v>
      </c>
      <c r="AL53" s="5" t="s">
        <v>557</v>
      </c>
      <c r="AM53" s="5">
        <v>13799845676</v>
      </c>
      <c r="AN53" s="5" t="s">
        <v>558</v>
      </c>
      <c r="AO53" s="5" t="str">
        <f>"460035199208122725"</f>
        <v>460035199208122725</v>
      </c>
      <c r="AP53" s="5" t="s">
        <v>547</v>
      </c>
      <c r="AQ53" s="5" t="s">
        <v>183</v>
      </c>
      <c r="AR53" s="5" t="s">
        <v>559</v>
      </c>
      <c r="AS53" s="5">
        <v>13700424837</v>
      </c>
      <c r="AT53" s="5"/>
      <c r="AU53" s="5" t="str">
        <f t="shared" si="6"/>
        <v/>
      </c>
      <c r="AV53" s="5"/>
      <c r="AW53" s="5"/>
      <c r="AX53" s="5"/>
      <c r="AY53" s="5"/>
      <c r="AZ53" s="5"/>
      <c r="BA53" s="1" t="str">
        <f t="shared" si="7"/>
        <v/>
      </c>
      <c r="BF53" s="1" t="s">
        <v>301</v>
      </c>
      <c r="BG53" s="1">
        <v>13976694312</v>
      </c>
      <c r="BH53" s="1" t="s">
        <v>94</v>
      </c>
      <c r="BI53" s="1" t="s">
        <v>302</v>
      </c>
      <c r="BJ53" s="1" t="s">
        <v>560</v>
      </c>
      <c r="BK53" s="1">
        <v>13368925436</v>
      </c>
      <c r="BL53" s="1" t="s">
        <v>94</v>
      </c>
      <c r="BM53" s="1" t="s">
        <v>561</v>
      </c>
      <c r="BN53" s="1" t="s">
        <v>96</v>
      </c>
      <c r="BO53" s="1">
        <v>15248952040</v>
      </c>
      <c r="BP53" s="1" t="s">
        <v>97</v>
      </c>
      <c r="BQ53" s="1" t="s">
        <v>98</v>
      </c>
      <c r="FB53" s="9"/>
      <c r="FC53" s="9"/>
      <c r="FD53" s="9"/>
      <c r="FE53" s="9"/>
    </row>
    <row r="54" spans="1:163" s="1" customFormat="1" ht="27.95" customHeight="1" x14ac:dyDescent="0.15">
      <c r="A54" s="5">
        <v>26109</v>
      </c>
      <c r="B54" s="5" t="s">
        <v>75</v>
      </c>
      <c r="C54" s="6">
        <v>4</v>
      </c>
      <c r="D54" s="7" t="s">
        <v>493</v>
      </c>
      <c r="E54" s="7">
        <v>9</v>
      </c>
      <c r="F54" s="5" t="s">
        <v>494</v>
      </c>
      <c r="G54" s="5" t="s">
        <v>78</v>
      </c>
      <c r="H54" s="5" t="s">
        <v>78</v>
      </c>
      <c r="I54" s="5" t="s">
        <v>79</v>
      </c>
      <c r="J54" s="5" t="s">
        <v>80</v>
      </c>
      <c r="K54" s="5" t="s">
        <v>562</v>
      </c>
      <c r="L54" s="5" t="s">
        <v>82</v>
      </c>
      <c r="M54" s="5" t="s">
        <v>83</v>
      </c>
      <c r="N54" s="5" t="s">
        <v>84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563</v>
      </c>
      <c r="AC54" s="5" t="str">
        <f>"360423199512221720"</f>
        <v>360423199512221720</v>
      </c>
      <c r="AD54" s="5" t="s">
        <v>564</v>
      </c>
      <c r="AE54" s="5">
        <v>2014</v>
      </c>
      <c r="AF54" s="5" t="s">
        <v>565</v>
      </c>
      <c r="AG54" s="5">
        <v>13518078939</v>
      </c>
      <c r="AH54" s="5" t="s">
        <v>566</v>
      </c>
      <c r="AI54" s="5" t="str">
        <f>"150403199510260529"</f>
        <v>150403199510260529</v>
      </c>
      <c r="AJ54" s="5" t="s">
        <v>564</v>
      </c>
      <c r="AK54" s="5">
        <v>2014</v>
      </c>
      <c r="AL54" s="5" t="s">
        <v>567</v>
      </c>
      <c r="AM54" s="5">
        <v>18208945731</v>
      </c>
      <c r="AN54" s="5" t="s">
        <v>568</v>
      </c>
      <c r="AO54" s="5" t="str">
        <f>"231124199511150045"</f>
        <v>231124199511150045</v>
      </c>
      <c r="AP54" s="5" t="s">
        <v>564</v>
      </c>
      <c r="AQ54" s="5">
        <v>2014</v>
      </c>
      <c r="AR54" s="5" t="s">
        <v>569</v>
      </c>
      <c r="AS54" s="5">
        <v>15501878786</v>
      </c>
      <c r="AT54" s="5"/>
      <c r="AU54" s="5" t="str">
        <f t="shared" si="6"/>
        <v/>
      </c>
      <c r="AV54" s="5"/>
      <c r="AW54" s="5"/>
      <c r="AX54" s="5"/>
      <c r="AY54" s="5"/>
      <c r="AZ54" s="5"/>
      <c r="BA54" s="1" t="str">
        <f t="shared" si="7"/>
        <v/>
      </c>
      <c r="BF54" s="1" t="s">
        <v>301</v>
      </c>
      <c r="BG54" s="1">
        <v>13976694312</v>
      </c>
      <c r="BH54" s="1" t="s">
        <v>94</v>
      </c>
      <c r="BI54" s="1" t="s">
        <v>302</v>
      </c>
      <c r="BJ54" s="1" t="s">
        <v>570</v>
      </c>
      <c r="BK54" s="1">
        <v>18089876667</v>
      </c>
      <c r="BL54" s="1" t="s">
        <v>94</v>
      </c>
      <c r="BM54" s="1" t="s">
        <v>571</v>
      </c>
      <c r="BN54" s="1" t="s">
        <v>96</v>
      </c>
      <c r="BO54" s="1">
        <v>15248952040</v>
      </c>
      <c r="BP54" s="1" t="s">
        <v>97</v>
      </c>
      <c r="BQ54" s="1" t="s">
        <v>98</v>
      </c>
      <c r="FB54" s="9"/>
      <c r="FC54" s="9"/>
      <c r="FD54" s="9"/>
      <c r="FE54" s="9"/>
    </row>
    <row r="55" spans="1:163" s="1" customFormat="1" ht="27.95" customHeight="1" x14ac:dyDescent="0.15">
      <c r="A55" s="5">
        <v>26006</v>
      </c>
      <c r="B55" s="5" t="s">
        <v>75</v>
      </c>
      <c r="C55" s="6">
        <v>4</v>
      </c>
      <c r="D55" s="7" t="s">
        <v>493</v>
      </c>
      <c r="E55" s="7">
        <v>10</v>
      </c>
      <c r="F55" s="5" t="s">
        <v>572</v>
      </c>
      <c r="G55" s="5" t="s">
        <v>78</v>
      </c>
      <c r="H55" s="5" t="s">
        <v>78</v>
      </c>
      <c r="I55" s="5" t="s">
        <v>79</v>
      </c>
      <c r="J55" s="5" t="s">
        <v>80</v>
      </c>
      <c r="K55" s="5" t="s">
        <v>573</v>
      </c>
      <c r="L55" s="5" t="s">
        <v>82</v>
      </c>
      <c r="M55" s="5" t="s">
        <v>83</v>
      </c>
      <c r="N55" s="5" t="s">
        <v>84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 t="s">
        <v>574</v>
      </c>
      <c r="AC55" s="5" t="str">
        <f>"500236199702223951"</f>
        <v>500236199702223951</v>
      </c>
      <c r="AD55" s="5" t="s">
        <v>135</v>
      </c>
      <c r="AE55" s="5" t="s">
        <v>120</v>
      </c>
      <c r="AF55" s="5" t="s">
        <v>243</v>
      </c>
      <c r="AG55" s="5">
        <v>18876631446</v>
      </c>
      <c r="AH55" s="5" t="s">
        <v>394</v>
      </c>
      <c r="AI55" s="5" t="str">
        <f>"210624199706180028"</f>
        <v>210624199706180028</v>
      </c>
      <c r="AJ55" s="5" t="s">
        <v>135</v>
      </c>
      <c r="AK55" s="5" t="s">
        <v>120</v>
      </c>
      <c r="AL55" s="5" t="s">
        <v>355</v>
      </c>
      <c r="AM55" s="5">
        <v>18641518689</v>
      </c>
      <c r="AN55" s="5" t="s">
        <v>352</v>
      </c>
      <c r="AO55" s="5" t="str">
        <f>"430524199611181808"</f>
        <v>430524199611181808</v>
      </c>
      <c r="AP55" s="5" t="s">
        <v>135</v>
      </c>
      <c r="AQ55" s="5" t="s">
        <v>120</v>
      </c>
      <c r="AR55" s="5" t="s">
        <v>399</v>
      </c>
      <c r="AS55" s="5">
        <v>15708997721</v>
      </c>
      <c r="AT55" s="5"/>
      <c r="AU55" s="5" t="str">
        <f t="shared" si="6"/>
        <v/>
      </c>
      <c r="AV55" s="5"/>
      <c r="AW55" s="5"/>
      <c r="AX55" s="5"/>
      <c r="AY55" s="5"/>
      <c r="AZ55" s="5"/>
      <c r="BA55" s="1" t="str">
        <f t="shared" si="7"/>
        <v/>
      </c>
      <c r="BF55" s="1" t="s">
        <v>358</v>
      </c>
      <c r="BG55" s="1">
        <v>13307609500</v>
      </c>
      <c r="BH55" s="1" t="s">
        <v>94</v>
      </c>
      <c r="BI55" s="1" t="s">
        <v>359</v>
      </c>
      <c r="BN55" s="1" t="s">
        <v>96</v>
      </c>
      <c r="BO55" s="1">
        <v>15248952040</v>
      </c>
      <c r="BP55" s="1" t="s">
        <v>97</v>
      </c>
      <c r="BQ55" s="1" t="s">
        <v>98</v>
      </c>
      <c r="FB55" s="9"/>
      <c r="FC55" s="9"/>
      <c r="FD55" s="9"/>
      <c r="FE55" s="9"/>
    </row>
    <row r="56" spans="1:163" s="1" customFormat="1" ht="27.95" customHeight="1" x14ac:dyDescent="0.15">
      <c r="A56" s="5">
        <v>26009</v>
      </c>
      <c r="B56" s="5" t="s">
        <v>75</v>
      </c>
      <c r="C56" s="6">
        <v>4</v>
      </c>
      <c r="D56" s="7" t="s">
        <v>493</v>
      </c>
      <c r="E56" s="7">
        <v>11</v>
      </c>
      <c r="F56" s="5" t="s">
        <v>572</v>
      </c>
      <c r="G56" s="5" t="s">
        <v>78</v>
      </c>
      <c r="H56" s="5" t="s">
        <v>78</v>
      </c>
      <c r="I56" s="5" t="s">
        <v>79</v>
      </c>
      <c r="J56" s="5" t="s">
        <v>80</v>
      </c>
      <c r="K56" s="5" t="s">
        <v>575</v>
      </c>
      <c r="L56" s="5" t="s">
        <v>82</v>
      </c>
      <c r="M56" s="5" t="s">
        <v>83</v>
      </c>
      <c r="N56" s="5" t="s">
        <v>84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 t="s">
        <v>576</v>
      </c>
      <c r="AC56" s="5" t="str">
        <f>"440681199701240220"</f>
        <v>440681199701240220</v>
      </c>
      <c r="AD56" s="5" t="s">
        <v>135</v>
      </c>
      <c r="AE56" s="5" t="s">
        <v>120</v>
      </c>
      <c r="AF56" s="5" t="s">
        <v>577</v>
      </c>
      <c r="AG56" s="5">
        <v>17889786857</v>
      </c>
      <c r="AH56" s="5" t="s">
        <v>578</v>
      </c>
      <c r="AI56" s="5" t="str">
        <f>"440681199702182632"</f>
        <v>440681199702182632</v>
      </c>
      <c r="AJ56" s="5" t="s">
        <v>135</v>
      </c>
      <c r="AK56" s="5" t="s">
        <v>120</v>
      </c>
      <c r="AL56" s="5" t="s">
        <v>579</v>
      </c>
      <c r="AM56" s="5">
        <v>13612631888</v>
      </c>
      <c r="AN56" s="5"/>
      <c r="AO56" s="5" t="str">
        <f>""</f>
        <v/>
      </c>
      <c r="AP56" s="5"/>
      <c r="AQ56" s="5"/>
      <c r="AR56" s="5"/>
      <c r="AS56" s="5"/>
      <c r="AT56" s="5"/>
      <c r="AU56" s="5" t="str">
        <f t="shared" si="6"/>
        <v/>
      </c>
      <c r="AV56" s="5"/>
      <c r="AW56" s="5"/>
      <c r="AX56" s="5"/>
      <c r="AY56" s="5"/>
      <c r="AZ56" s="5"/>
      <c r="BA56" s="1" t="str">
        <f t="shared" si="7"/>
        <v/>
      </c>
      <c r="BF56" s="1" t="s">
        <v>332</v>
      </c>
      <c r="BG56" s="1">
        <v>18089756280</v>
      </c>
      <c r="BH56" s="1" t="s">
        <v>94</v>
      </c>
      <c r="BI56" s="1" t="s">
        <v>580</v>
      </c>
      <c r="BN56" s="1" t="s">
        <v>96</v>
      </c>
      <c r="BO56" s="1">
        <v>15248952040</v>
      </c>
      <c r="BP56" s="1" t="s">
        <v>97</v>
      </c>
      <c r="BQ56" s="1" t="s">
        <v>98</v>
      </c>
      <c r="FB56" s="9"/>
      <c r="FC56" s="9"/>
      <c r="FD56" s="9"/>
      <c r="FE56" s="9"/>
    </row>
    <row r="57" spans="1:163" s="1" customFormat="1" ht="27.95" customHeight="1" x14ac:dyDescent="0.15">
      <c r="A57" s="5">
        <v>26017</v>
      </c>
      <c r="B57" s="5" t="s">
        <v>75</v>
      </c>
      <c r="C57" s="6">
        <v>4</v>
      </c>
      <c r="D57" s="7" t="s">
        <v>493</v>
      </c>
      <c r="E57" s="7">
        <v>12</v>
      </c>
      <c r="F57" s="5" t="s">
        <v>572</v>
      </c>
      <c r="G57" s="5" t="s">
        <v>78</v>
      </c>
      <c r="H57" s="5" t="s">
        <v>78</v>
      </c>
      <c r="I57" s="5" t="s">
        <v>79</v>
      </c>
      <c r="J57" s="5" t="s">
        <v>80</v>
      </c>
      <c r="K57" s="5" t="s">
        <v>581</v>
      </c>
      <c r="L57" s="5" t="s">
        <v>82</v>
      </c>
      <c r="M57" s="5" t="s">
        <v>83</v>
      </c>
      <c r="N57" s="5" t="s">
        <v>84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 t="s">
        <v>582</v>
      </c>
      <c r="AC57" s="5" t="str">
        <f>"460036199607154819"</f>
        <v>460036199607154819</v>
      </c>
      <c r="AD57" s="5" t="s">
        <v>135</v>
      </c>
      <c r="AE57" s="5">
        <v>2015</v>
      </c>
      <c r="AF57" s="5" t="s">
        <v>583</v>
      </c>
      <c r="AG57" s="5">
        <v>18876673755</v>
      </c>
      <c r="AH57" s="5" t="s">
        <v>584</v>
      </c>
      <c r="AI57" s="5" t="str">
        <f>"53011219970308004X"</f>
        <v>53011219970308004X</v>
      </c>
      <c r="AJ57" s="5" t="s">
        <v>123</v>
      </c>
      <c r="AK57" s="5">
        <v>2015</v>
      </c>
      <c r="AL57" s="5" t="s">
        <v>585</v>
      </c>
      <c r="AM57" s="5">
        <v>15708918590</v>
      </c>
      <c r="AN57" s="5" t="s">
        <v>586</v>
      </c>
      <c r="AO57" s="5" t="str">
        <f>"422827199609071429"</f>
        <v>422827199609071429</v>
      </c>
      <c r="AP57" s="5" t="s">
        <v>123</v>
      </c>
      <c r="AQ57" s="5">
        <v>2015</v>
      </c>
      <c r="AR57" s="5" t="s">
        <v>587</v>
      </c>
      <c r="AS57" s="5">
        <v>17889785781</v>
      </c>
      <c r="AT57" s="5"/>
      <c r="AU57" s="5" t="str">
        <f t="shared" si="6"/>
        <v/>
      </c>
      <c r="AV57" s="5"/>
      <c r="AW57" s="5"/>
      <c r="AX57" s="5"/>
      <c r="AY57" s="5"/>
      <c r="AZ57" s="5"/>
      <c r="BA57" s="1" t="str">
        <f t="shared" si="7"/>
        <v/>
      </c>
      <c r="BF57" s="1" t="s">
        <v>112</v>
      </c>
      <c r="BG57" s="1">
        <v>13078935989</v>
      </c>
      <c r="BH57" s="1" t="s">
        <v>94</v>
      </c>
      <c r="BI57" s="1" t="s">
        <v>588</v>
      </c>
      <c r="BJ57" s="1" t="s">
        <v>358</v>
      </c>
      <c r="BK57" s="1">
        <v>13307609500</v>
      </c>
      <c r="BL57" s="1" t="s">
        <v>94</v>
      </c>
      <c r="BM57" s="1" t="s">
        <v>359</v>
      </c>
      <c r="BN57" s="1" t="s">
        <v>96</v>
      </c>
      <c r="BO57" s="1">
        <v>15248952040</v>
      </c>
      <c r="BP57" s="1" t="s">
        <v>97</v>
      </c>
      <c r="BQ57" s="1" t="s">
        <v>98</v>
      </c>
      <c r="FB57" s="9"/>
      <c r="FC57" s="9"/>
      <c r="FD57" s="9"/>
      <c r="FE57" s="9"/>
    </row>
    <row r="58" spans="1:163" s="1" customFormat="1" ht="27.95" customHeight="1" x14ac:dyDescent="0.15">
      <c r="A58" s="5">
        <v>26020</v>
      </c>
      <c r="B58" s="5" t="s">
        <v>75</v>
      </c>
      <c r="C58" s="6">
        <v>4</v>
      </c>
      <c r="D58" s="7" t="s">
        <v>493</v>
      </c>
      <c r="E58" s="7">
        <v>13</v>
      </c>
      <c r="F58" s="5" t="s">
        <v>572</v>
      </c>
      <c r="G58" s="5" t="s">
        <v>78</v>
      </c>
      <c r="H58" s="5" t="s">
        <v>78</v>
      </c>
      <c r="I58" s="5" t="s">
        <v>79</v>
      </c>
      <c r="J58" s="5" t="s">
        <v>80</v>
      </c>
      <c r="K58" s="5" t="s">
        <v>589</v>
      </c>
      <c r="L58" s="5" t="s">
        <v>82</v>
      </c>
      <c r="M58" s="5" t="s">
        <v>83</v>
      </c>
      <c r="N58" s="5" t="s">
        <v>84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 t="s">
        <v>590</v>
      </c>
      <c r="AC58" s="5" t="str">
        <f>"360102199512114329"</f>
        <v>360102199512114329</v>
      </c>
      <c r="AD58" s="5" t="s">
        <v>123</v>
      </c>
      <c r="AE58" s="5" t="s">
        <v>183</v>
      </c>
      <c r="AF58" s="5" t="s">
        <v>591</v>
      </c>
      <c r="AG58" s="5">
        <v>18976538606</v>
      </c>
      <c r="AH58" s="5" t="s">
        <v>231</v>
      </c>
      <c r="AI58" s="5" t="str">
        <f>"610321199410200068"</f>
        <v>610321199410200068</v>
      </c>
      <c r="AJ58" s="5" t="s">
        <v>123</v>
      </c>
      <c r="AK58" s="5" t="s">
        <v>183</v>
      </c>
      <c r="AL58" s="5" t="s">
        <v>232</v>
      </c>
      <c r="AM58" s="5">
        <v>18789089036</v>
      </c>
      <c r="AN58" s="5" t="s">
        <v>592</v>
      </c>
      <c r="AO58" s="5" t="str">
        <f>"500224199709254229"</f>
        <v>500224199709254229</v>
      </c>
      <c r="AP58" s="5" t="s">
        <v>123</v>
      </c>
      <c r="AQ58" s="5" t="s">
        <v>183</v>
      </c>
      <c r="AR58" s="5" t="s">
        <v>593</v>
      </c>
      <c r="AS58" s="5">
        <v>18996051239</v>
      </c>
      <c r="AT58" s="5"/>
      <c r="AU58" s="5" t="str">
        <f t="shared" si="6"/>
        <v/>
      </c>
      <c r="AV58" s="5"/>
      <c r="AW58" s="5"/>
      <c r="AX58" s="5"/>
      <c r="AY58" s="5"/>
      <c r="AZ58" s="5"/>
      <c r="BA58" s="1" t="str">
        <f t="shared" si="7"/>
        <v/>
      </c>
      <c r="BF58" s="1" t="s">
        <v>324</v>
      </c>
      <c r="BG58" s="1">
        <v>18976021809</v>
      </c>
      <c r="BH58" s="1" t="s">
        <v>94</v>
      </c>
      <c r="BI58" s="1" t="s">
        <v>325</v>
      </c>
      <c r="BN58" s="1" t="s">
        <v>96</v>
      </c>
      <c r="BO58" s="1">
        <v>15248952040</v>
      </c>
      <c r="BP58" s="1" t="s">
        <v>97</v>
      </c>
      <c r="BQ58" s="1" t="s">
        <v>98</v>
      </c>
      <c r="FB58" s="9"/>
      <c r="FC58" s="9"/>
      <c r="FD58" s="9"/>
      <c r="FE58" s="9"/>
    </row>
    <row r="59" spans="1:163" s="1" customFormat="1" ht="27.95" customHeight="1" x14ac:dyDescent="0.15">
      <c r="A59" s="5">
        <v>26081</v>
      </c>
      <c r="B59" s="5" t="s">
        <v>75</v>
      </c>
      <c r="C59" s="6">
        <v>4</v>
      </c>
      <c r="D59" s="7" t="s">
        <v>493</v>
      </c>
      <c r="E59" s="7">
        <v>14</v>
      </c>
      <c r="F59" s="5" t="s">
        <v>572</v>
      </c>
      <c r="G59" s="5" t="s">
        <v>78</v>
      </c>
      <c r="H59" s="5" t="s">
        <v>78</v>
      </c>
      <c r="I59" s="5" t="s">
        <v>79</v>
      </c>
      <c r="J59" s="5" t="s">
        <v>80</v>
      </c>
      <c r="K59" s="5" t="s">
        <v>594</v>
      </c>
      <c r="L59" s="5" t="s">
        <v>82</v>
      </c>
      <c r="M59" s="5" t="s">
        <v>83</v>
      </c>
      <c r="N59" s="5" t="s">
        <v>84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 t="s">
        <v>595</v>
      </c>
      <c r="AC59" s="5" t="str">
        <f>"350783199508163020"</f>
        <v>350783199508163020</v>
      </c>
      <c r="AD59" s="5" t="s">
        <v>111</v>
      </c>
      <c r="AE59" s="5" t="s">
        <v>183</v>
      </c>
      <c r="AF59" s="5" t="s">
        <v>596</v>
      </c>
      <c r="AG59" s="5">
        <v>15501790282</v>
      </c>
      <c r="AH59" s="5" t="s">
        <v>597</v>
      </c>
      <c r="AI59" s="5" t="str">
        <f>"460007199608080020"</f>
        <v>460007199608080020</v>
      </c>
      <c r="AJ59" s="5" t="s">
        <v>111</v>
      </c>
      <c r="AK59" s="5" t="s">
        <v>183</v>
      </c>
      <c r="AL59" s="5" t="s">
        <v>598</v>
      </c>
      <c r="AM59" s="5">
        <v>18289693048</v>
      </c>
      <c r="AN59" s="5" t="s">
        <v>599</v>
      </c>
      <c r="AO59" s="5" t="str">
        <f>"340223199810192812"</f>
        <v>340223199810192812</v>
      </c>
      <c r="AP59" s="5" t="s">
        <v>111</v>
      </c>
      <c r="AQ59" s="5" t="s">
        <v>87</v>
      </c>
      <c r="AR59" s="5" t="s">
        <v>600</v>
      </c>
      <c r="AS59" s="5">
        <v>17798450467</v>
      </c>
      <c r="AT59" s="5"/>
      <c r="AU59" s="5" t="str">
        <f t="shared" si="6"/>
        <v/>
      </c>
      <c r="AV59" s="5"/>
      <c r="AW59" s="5"/>
      <c r="AX59" s="5"/>
      <c r="AY59" s="5"/>
      <c r="AZ59" s="5"/>
      <c r="BA59" s="1" t="str">
        <f t="shared" si="7"/>
        <v/>
      </c>
      <c r="BF59" s="1" t="s">
        <v>601</v>
      </c>
      <c r="BG59" s="1">
        <v>13307587152</v>
      </c>
      <c r="BH59" s="1" t="s">
        <v>94</v>
      </c>
      <c r="BI59" s="1" t="s">
        <v>602</v>
      </c>
      <c r="BN59" s="1" t="s">
        <v>96</v>
      </c>
      <c r="BO59" s="1">
        <v>15248952040</v>
      </c>
      <c r="BP59" s="1" t="s">
        <v>97</v>
      </c>
      <c r="BQ59" s="1" t="s">
        <v>98</v>
      </c>
      <c r="FB59" s="9"/>
      <c r="FC59" s="9"/>
      <c r="FD59" s="9"/>
      <c r="FE59" s="9"/>
    </row>
    <row r="60" spans="1:163" s="1" customFormat="1" ht="27.95" customHeight="1" x14ac:dyDescent="0.15">
      <c r="A60" s="5">
        <v>25965</v>
      </c>
      <c r="B60" s="5" t="s">
        <v>75</v>
      </c>
      <c r="C60" s="6">
        <v>5</v>
      </c>
      <c r="D60" s="7" t="s">
        <v>603</v>
      </c>
      <c r="E60" s="7">
        <v>1</v>
      </c>
      <c r="F60" s="5" t="s">
        <v>604</v>
      </c>
      <c r="G60" s="5" t="s">
        <v>78</v>
      </c>
      <c r="H60" s="5" t="s">
        <v>78</v>
      </c>
      <c r="I60" s="5" t="s">
        <v>79</v>
      </c>
      <c r="J60" s="5" t="s">
        <v>80</v>
      </c>
      <c r="K60" s="5" t="s">
        <v>605</v>
      </c>
      <c r="L60" s="5" t="s">
        <v>117</v>
      </c>
      <c r="M60" s="5" t="s">
        <v>83</v>
      </c>
      <c r="N60" s="5" t="s">
        <v>84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 t="s">
        <v>606</v>
      </c>
      <c r="AC60" s="5" t="str">
        <f>"140302199812220019"</f>
        <v>140302199812220019</v>
      </c>
      <c r="AD60" s="5" t="s">
        <v>86</v>
      </c>
      <c r="AE60" s="5" t="s">
        <v>87</v>
      </c>
      <c r="AF60" s="5" t="s">
        <v>607</v>
      </c>
      <c r="AG60" s="5">
        <v>17889785631</v>
      </c>
      <c r="AH60" s="5" t="s">
        <v>608</v>
      </c>
      <c r="AI60" s="5" t="str">
        <f>"130636199704195416"</f>
        <v>130636199704195416</v>
      </c>
      <c r="AJ60" s="5" t="s">
        <v>86</v>
      </c>
      <c r="AK60" s="5" t="s">
        <v>87</v>
      </c>
      <c r="AL60" s="5" t="s">
        <v>609</v>
      </c>
      <c r="AM60" s="5">
        <v>17889789336</v>
      </c>
      <c r="AN60" s="5" t="s">
        <v>610</v>
      </c>
      <c r="AO60" s="5" t="str">
        <f>"15529199712090020"</f>
        <v>15529199712090020</v>
      </c>
      <c r="AP60" s="5" t="s">
        <v>611</v>
      </c>
      <c r="AQ60" s="5" t="s">
        <v>87</v>
      </c>
      <c r="AR60" s="5" t="s">
        <v>612</v>
      </c>
      <c r="AS60" s="5">
        <v>17889785856</v>
      </c>
      <c r="AT60" s="5"/>
      <c r="AU60" s="5" t="str">
        <f t="shared" si="6"/>
        <v/>
      </c>
      <c r="AV60" s="5"/>
      <c r="AW60" s="5"/>
      <c r="AX60" s="5"/>
      <c r="AY60" s="5"/>
      <c r="AZ60" s="5"/>
      <c r="BA60" s="1" t="str">
        <f t="shared" si="7"/>
        <v/>
      </c>
      <c r="BF60" s="1" t="s">
        <v>511</v>
      </c>
      <c r="BG60" s="1">
        <v>13379940621</v>
      </c>
      <c r="BH60" s="1" t="s">
        <v>613</v>
      </c>
      <c r="BI60" s="1" t="s">
        <v>614</v>
      </c>
      <c r="BN60" s="1" t="s">
        <v>96</v>
      </c>
      <c r="BO60" s="1">
        <v>15248952040</v>
      </c>
      <c r="BP60" s="1" t="s">
        <v>97</v>
      </c>
      <c r="BQ60" s="1" t="s">
        <v>98</v>
      </c>
      <c r="FB60" s="9" t="s">
        <v>301</v>
      </c>
      <c r="FC60" s="9" t="s">
        <v>518</v>
      </c>
      <c r="FD60" s="9" t="s">
        <v>615</v>
      </c>
      <c r="FE60" s="9"/>
      <c r="FF60" s="1" t="s">
        <v>103</v>
      </c>
      <c r="FG60" s="1">
        <v>2</v>
      </c>
    </row>
    <row r="61" spans="1:163" s="1" customFormat="1" ht="27.95" customHeight="1" x14ac:dyDescent="0.15">
      <c r="A61" s="5">
        <v>25966</v>
      </c>
      <c r="B61" s="5" t="s">
        <v>75</v>
      </c>
      <c r="C61" s="6">
        <v>5</v>
      </c>
      <c r="D61" s="7" t="s">
        <v>603</v>
      </c>
      <c r="E61" s="7">
        <v>2</v>
      </c>
      <c r="F61" s="5" t="s">
        <v>604</v>
      </c>
      <c r="G61" s="5" t="s">
        <v>78</v>
      </c>
      <c r="H61" s="5" t="s">
        <v>78</v>
      </c>
      <c r="I61" s="5" t="s">
        <v>79</v>
      </c>
      <c r="J61" s="5" t="s">
        <v>80</v>
      </c>
      <c r="K61" s="5" t="s">
        <v>616</v>
      </c>
      <c r="L61" s="5" t="s">
        <v>117</v>
      </c>
      <c r="M61" s="5" t="s">
        <v>83</v>
      </c>
      <c r="N61" s="5" t="s">
        <v>84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 t="s">
        <v>617</v>
      </c>
      <c r="AC61" s="5" t="str">
        <f>"130282199502081425"</f>
        <v>130282199502081425</v>
      </c>
      <c r="AD61" s="5" t="s">
        <v>111</v>
      </c>
      <c r="AE61" s="5" t="s">
        <v>183</v>
      </c>
      <c r="AF61" s="5" t="s">
        <v>618</v>
      </c>
      <c r="AG61" s="5">
        <v>18689686492</v>
      </c>
      <c r="AH61" s="5" t="s">
        <v>619</v>
      </c>
      <c r="AI61" s="5" t="str">
        <f>"150403199607133622"</f>
        <v>150403199607133622</v>
      </c>
      <c r="AJ61" s="5" t="s">
        <v>111</v>
      </c>
      <c r="AK61" s="5" t="s">
        <v>183</v>
      </c>
      <c r="AL61" s="5" t="s">
        <v>620</v>
      </c>
      <c r="AM61" s="5">
        <v>18789191725</v>
      </c>
      <c r="AN61" s="5" t="s">
        <v>621</v>
      </c>
      <c r="AO61" s="5" t="str">
        <f>"412701199606183029"</f>
        <v>412701199606183029</v>
      </c>
      <c r="AP61" s="5" t="s">
        <v>111</v>
      </c>
      <c r="AQ61" s="5" t="s">
        <v>183</v>
      </c>
      <c r="AR61" s="5" t="s">
        <v>622</v>
      </c>
      <c r="AS61" s="5">
        <v>13016213709</v>
      </c>
      <c r="AT61" s="5"/>
      <c r="AU61" s="5" t="str">
        <f t="shared" si="6"/>
        <v/>
      </c>
      <c r="AV61" s="5"/>
      <c r="AW61" s="5"/>
      <c r="AX61" s="5"/>
      <c r="AY61" s="5"/>
      <c r="AZ61" s="5"/>
      <c r="BA61" s="1" t="str">
        <f t="shared" si="7"/>
        <v/>
      </c>
      <c r="BF61" s="1" t="s">
        <v>518</v>
      </c>
      <c r="BG61" s="1" t="s">
        <v>623</v>
      </c>
      <c r="BH61" s="1" t="s">
        <v>94</v>
      </c>
      <c r="BI61" s="1" t="s">
        <v>524</v>
      </c>
      <c r="BN61" s="1" t="s">
        <v>96</v>
      </c>
      <c r="BO61" s="1">
        <v>15248952040</v>
      </c>
      <c r="BP61" s="1" t="s">
        <v>97</v>
      </c>
      <c r="BQ61" s="1" t="s">
        <v>98</v>
      </c>
      <c r="FB61" s="9"/>
      <c r="FC61" s="9"/>
      <c r="FD61" s="9"/>
      <c r="FE61" s="9"/>
      <c r="FF61" s="1" t="s">
        <v>115</v>
      </c>
      <c r="FG61" s="1">
        <v>4</v>
      </c>
    </row>
    <row r="62" spans="1:163" s="1" customFormat="1" ht="27.95" customHeight="1" x14ac:dyDescent="0.15">
      <c r="A62" s="5">
        <v>25989</v>
      </c>
      <c r="B62" s="5" t="s">
        <v>75</v>
      </c>
      <c r="C62" s="6">
        <v>5</v>
      </c>
      <c r="D62" s="7" t="s">
        <v>603</v>
      </c>
      <c r="E62" s="7">
        <v>3</v>
      </c>
      <c r="F62" s="5" t="s">
        <v>604</v>
      </c>
      <c r="G62" s="5" t="s">
        <v>78</v>
      </c>
      <c r="H62" s="5" t="s">
        <v>78</v>
      </c>
      <c r="I62" s="5" t="s">
        <v>79</v>
      </c>
      <c r="J62" s="5" t="s">
        <v>80</v>
      </c>
      <c r="K62" s="5" t="s">
        <v>624</v>
      </c>
      <c r="L62" s="5" t="s">
        <v>117</v>
      </c>
      <c r="M62" s="5" t="s">
        <v>83</v>
      </c>
      <c r="N62" s="5" t="s">
        <v>84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 t="s">
        <v>625</v>
      </c>
      <c r="AC62" s="5" t="str">
        <f>"340505199602261426"</f>
        <v>340505199602261426</v>
      </c>
      <c r="AD62" s="5" t="s">
        <v>626</v>
      </c>
      <c r="AE62" s="5" t="s">
        <v>183</v>
      </c>
      <c r="AF62" s="5" t="s">
        <v>627</v>
      </c>
      <c r="AG62" s="5">
        <v>15708989615</v>
      </c>
      <c r="AH62" s="5" t="s">
        <v>628</v>
      </c>
      <c r="AI62" s="5" t="str">
        <f>"370403199508023429"</f>
        <v>370403199508023429</v>
      </c>
      <c r="AJ62" s="5" t="s">
        <v>626</v>
      </c>
      <c r="AK62" s="5" t="s">
        <v>183</v>
      </c>
      <c r="AL62" s="5" t="s">
        <v>629</v>
      </c>
      <c r="AM62" s="5">
        <v>18789788215</v>
      </c>
      <c r="AN62" s="5"/>
      <c r="AO62" s="5" t="str">
        <f>""</f>
        <v/>
      </c>
      <c r="AP62" s="5"/>
      <c r="AQ62" s="5"/>
      <c r="AR62" s="5"/>
      <c r="AS62" s="5"/>
      <c r="AT62" s="5"/>
      <c r="AU62" s="5" t="str">
        <f t="shared" si="6"/>
        <v/>
      </c>
      <c r="AV62" s="5"/>
      <c r="AW62" s="5"/>
      <c r="AX62" s="5"/>
      <c r="AY62" s="5"/>
      <c r="AZ62" s="5"/>
      <c r="BA62" s="1" t="str">
        <f t="shared" si="7"/>
        <v/>
      </c>
      <c r="BF62" s="1" t="s">
        <v>301</v>
      </c>
      <c r="BG62" s="1">
        <v>13976694312</v>
      </c>
      <c r="BH62" s="1" t="s">
        <v>94</v>
      </c>
      <c r="BI62" s="1" t="s">
        <v>302</v>
      </c>
      <c r="BJ62" s="1" t="s">
        <v>630</v>
      </c>
      <c r="BK62" s="1">
        <v>13637645843</v>
      </c>
      <c r="BL62" s="1" t="s">
        <v>94</v>
      </c>
      <c r="BM62" s="1" t="s">
        <v>631</v>
      </c>
      <c r="BN62" s="1" t="s">
        <v>96</v>
      </c>
      <c r="BO62" s="1">
        <v>15248952040</v>
      </c>
      <c r="BP62" s="1" t="s">
        <v>97</v>
      </c>
      <c r="BQ62" s="1" t="s">
        <v>98</v>
      </c>
      <c r="FB62" s="9"/>
      <c r="FC62" s="9"/>
      <c r="FD62" s="9"/>
      <c r="FE62" s="9"/>
      <c r="FF62" s="1" t="s">
        <v>131</v>
      </c>
      <c r="FG62" s="1">
        <v>5</v>
      </c>
    </row>
    <row r="63" spans="1:163" s="1" customFormat="1" ht="27.95" customHeight="1" x14ac:dyDescent="0.15">
      <c r="A63" s="5">
        <v>25994</v>
      </c>
      <c r="B63" s="5" t="s">
        <v>75</v>
      </c>
      <c r="C63" s="6">
        <v>5</v>
      </c>
      <c r="D63" s="7" t="s">
        <v>603</v>
      </c>
      <c r="E63" s="7">
        <v>4</v>
      </c>
      <c r="F63" s="5" t="s">
        <v>604</v>
      </c>
      <c r="G63" s="5" t="s">
        <v>78</v>
      </c>
      <c r="H63" s="5" t="s">
        <v>78</v>
      </c>
      <c r="I63" s="5" t="s">
        <v>79</v>
      </c>
      <c r="J63" s="5" t="s">
        <v>80</v>
      </c>
      <c r="K63" s="5" t="s">
        <v>632</v>
      </c>
      <c r="L63" s="5" t="s">
        <v>117</v>
      </c>
      <c r="M63" s="5" t="s">
        <v>83</v>
      </c>
      <c r="N63" s="5" t="s">
        <v>84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 t="s">
        <v>633</v>
      </c>
      <c r="AC63" s="5" t="str">
        <f>"460031199611115642"</f>
        <v>460031199611115642</v>
      </c>
      <c r="AD63" s="5" t="s">
        <v>126</v>
      </c>
      <c r="AE63" s="5" t="s">
        <v>634</v>
      </c>
      <c r="AF63" s="5" t="s">
        <v>635</v>
      </c>
      <c r="AG63" s="5">
        <v>18217973515</v>
      </c>
      <c r="AH63" s="5" t="s">
        <v>636</v>
      </c>
      <c r="AI63" s="5" t="str">
        <f>"513029199305016588"</f>
        <v>513029199305016588</v>
      </c>
      <c r="AJ63" s="5" t="s">
        <v>126</v>
      </c>
      <c r="AK63" s="5" t="s">
        <v>634</v>
      </c>
      <c r="AL63" s="5" t="s">
        <v>637</v>
      </c>
      <c r="AM63" s="5">
        <v>15508971610</v>
      </c>
      <c r="AN63" s="5" t="s">
        <v>638</v>
      </c>
      <c r="AO63" s="5" t="str">
        <f>"430124199812217991"</f>
        <v>430124199812217991</v>
      </c>
      <c r="AP63" s="5" t="s">
        <v>639</v>
      </c>
      <c r="AQ63" s="5" t="s">
        <v>640</v>
      </c>
      <c r="AR63" s="5" t="s">
        <v>641</v>
      </c>
      <c r="AS63" s="5">
        <v>17889785897</v>
      </c>
      <c r="AT63" s="5"/>
      <c r="AU63" s="5" t="str">
        <f t="shared" si="6"/>
        <v/>
      </c>
      <c r="AV63" s="5"/>
      <c r="AW63" s="5"/>
      <c r="AX63" s="5"/>
      <c r="AY63" s="5"/>
      <c r="AZ63" s="5"/>
      <c r="BA63" s="1" t="str">
        <f t="shared" si="7"/>
        <v/>
      </c>
      <c r="BF63" s="1" t="s">
        <v>420</v>
      </c>
      <c r="BG63" s="1">
        <v>13976007786</v>
      </c>
      <c r="BH63" s="1" t="s">
        <v>94</v>
      </c>
      <c r="BI63" s="1" t="s">
        <v>422</v>
      </c>
      <c r="BN63" s="1" t="s">
        <v>96</v>
      </c>
      <c r="BO63" s="1">
        <v>15248952040</v>
      </c>
      <c r="BP63" s="1" t="s">
        <v>97</v>
      </c>
      <c r="BQ63" s="1" t="s">
        <v>98</v>
      </c>
      <c r="FB63" s="9"/>
      <c r="FC63" s="9"/>
      <c r="FD63" s="9"/>
      <c r="FE63" s="9"/>
    </row>
    <row r="64" spans="1:163" s="1" customFormat="1" ht="27.95" customHeight="1" x14ac:dyDescent="0.15">
      <c r="A64" s="5">
        <v>26013</v>
      </c>
      <c r="B64" s="5" t="s">
        <v>75</v>
      </c>
      <c r="C64" s="6">
        <v>5</v>
      </c>
      <c r="D64" s="7" t="s">
        <v>603</v>
      </c>
      <c r="E64" s="7">
        <v>5</v>
      </c>
      <c r="F64" s="5" t="s">
        <v>604</v>
      </c>
      <c r="G64" s="5" t="s">
        <v>78</v>
      </c>
      <c r="H64" s="5" t="s">
        <v>78</v>
      </c>
      <c r="I64" s="5" t="s">
        <v>79</v>
      </c>
      <c r="J64" s="5" t="s">
        <v>80</v>
      </c>
      <c r="K64" s="5" t="s">
        <v>642</v>
      </c>
      <c r="L64" s="5" t="s">
        <v>82</v>
      </c>
      <c r="M64" s="5" t="s">
        <v>83</v>
      </c>
      <c r="N64" s="5" t="s">
        <v>84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 t="s">
        <v>643</v>
      </c>
      <c r="AC64" s="5" t="str">
        <f>"612401199708250422"</f>
        <v>612401199708250422</v>
      </c>
      <c r="AD64" s="5" t="s">
        <v>111</v>
      </c>
      <c r="AE64" s="5" t="s">
        <v>120</v>
      </c>
      <c r="AF64" s="5" t="s">
        <v>644</v>
      </c>
      <c r="AG64" s="5">
        <v>17719693016</v>
      </c>
      <c r="AH64" s="5" t="s">
        <v>645</v>
      </c>
      <c r="AI64" s="5" t="str">
        <f>"432501199706190026"</f>
        <v>432501199706190026</v>
      </c>
      <c r="AJ64" s="5" t="s">
        <v>111</v>
      </c>
      <c r="AK64" s="5" t="s">
        <v>120</v>
      </c>
      <c r="AL64" s="5" t="s">
        <v>646</v>
      </c>
      <c r="AM64" s="5">
        <v>15607530226</v>
      </c>
      <c r="AN64" s="5" t="s">
        <v>647</v>
      </c>
      <c r="AO64" s="5" t="str">
        <f>"4600361997810043815"</f>
        <v>4600361997810043815</v>
      </c>
      <c r="AP64" s="5" t="s">
        <v>111</v>
      </c>
      <c r="AQ64" s="5" t="s">
        <v>120</v>
      </c>
      <c r="AR64" s="5" t="s">
        <v>648</v>
      </c>
      <c r="AS64" s="5">
        <v>13976179419</v>
      </c>
      <c r="AT64" s="5"/>
      <c r="AU64" s="5" t="str">
        <f t="shared" si="6"/>
        <v/>
      </c>
      <c r="AV64" s="5"/>
      <c r="AW64" s="5"/>
      <c r="AX64" s="5"/>
      <c r="AY64" s="5"/>
      <c r="AZ64" s="5"/>
      <c r="BA64" s="1" t="str">
        <f t="shared" si="7"/>
        <v/>
      </c>
      <c r="BF64" s="1" t="s">
        <v>420</v>
      </c>
      <c r="BG64" s="1">
        <v>13976007768</v>
      </c>
      <c r="BH64" s="1" t="s">
        <v>94</v>
      </c>
      <c r="BI64" s="1" t="s">
        <v>422</v>
      </c>
      <c r="BJ64" s="1" t="s">
        <v>358</v>
      </c>
      <c r="BK64" s="1">
        <v>13307609500</v>
      </c>
      <c r="BL64" s="1" t="s">
        <v>94</v>
      </c>
      <c r="BM64" s="1" t="s">
        <v>359</v>
      </c>
      <c r="BN64" s="1" t="s">
        <v>96</v>
      </c>
      <c r="BO64" s="1">
        <v>15248952040</v>
      </c>
      <c r="BP64" s="1" t="s">
        <v>97</v>
      </c>
      <c r="BQ64" s="1" t="s">
        <v>98</v>
      </c>
      <c r="FB64" s="9"/>
      <c r="FC64" s="9"/>
      <c r="FD64" s="9"/>
      <c r="FE64" s="9"/>
    </row>
    <row r="65" spans="1:162" s="1" customFormat="1" ht="27.95" customHeight="1" x14ac:dyDescent="0.15">
      <c r="A65" s="5">
        <v>26018</v>
      </c>
      <c r="B65" s="5" t="s">
        <v>75</v>
      </c>
      <c r="C65" s="6">
        <v>5</v>
      </c>
      <c r="D65" s="7" t="s">
        <v>603</v>
      </c>
      <c r="E65" s="7">
        <v>6</v>
      </c>
      <c r="F65" s="5" t="s">
        <v>604</v>
      </c>
      <c r="G65" s="5" t="s">
        <v>78</v>
      </c>
      <c r="H65" s="5" t="s">
        <v>78</v>
      </c>
      <c r="I65" s="5" t="s">
        <v>79</v>
      </c>
      <c r="J65" s="5" t="s">
        <v>80</v>
      </c>
      <c r="K65" s="5" t="s">
        <v>649</v>
      </c>
      <c r="L65" s="5" t="s">
        <v>82</v>
      </c>
      <c r="M65" s="5" t="s">
        <v>83</v>
      </c>
      <c r="N65" s="5" t="s">
        <v>84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 t="s">
        <v>290</v>
      </c>
      <c r="AC65" s="5" t="str">
        <f>"220722199608100228"</f>
        <v>220722199608100228</v>
      </c>
      <c r="AD65" s="5" t="s">
        <v>291</v>
      </c>
      <c r="AE65" s="5" t="s">
        <v>191</v>
      </c>
      <c r="AF65" s="5" t="s">
        <v>292</v>
      </c>
      <c r="AG65" s="5">
        <v>17889846185</v>
      </c>
      <c r="AH65" s="5" t="s">
        <v>293</v>
      </c>
      <c r="AI65" s="5" t="str">
        <f>"362427199612110021"</f>
        <v>362427199612110021</v>
      </c>
      <c r="AJ65" s="5" t="s">
        <v>291</v>
      </c>
      <c r="AK65" s="5" t="s">
        <v>191</v>
      </c>
      <c r="AL65" s="5" t="s">
        <v>294</v>
      </c>
      <c r="AM65" s="5">
        <v>15508903352</v>
      </c>
      <c r="AN65" s="5" t="s">
        <v>295</v>
      </c>
      <c r="AO65" s="5" t="str">
        <f>"150304199504010516"</f>
        <v>150304199504010516</v>
      </c>
      <c r="AP65" s="5" t="s">
        <v>291</v>
      </c>
      <c r="AQ65" s="5" t="s">
        <v>191</v>
      </c>
      <c r="AR65" s="5">
        <v>1286220502</v>
      </c>
      <c r="AS65" s="5">
        <v>13700406463</v>
      </c>
      <c r="AT65" s="5"/>
      <c r="AU65" s="5" t="str">
        <f t="shared" si="6"/>
        <v/>
      </c>
      <c r="AV65" s="5"/>
      <c r="AW65" s="5"/>
      <c r="AX65" s="5"/>
      <c r="AY65" s="5"/>
      <c r="AZ65" s="5"/>
      <c r="BA65" s="1" t="str">
        <f t="shared" si="7"/>
        <v/>
      </c>
      <c r="BF65" s="1" t="s">
        <v>301</v>
      </c>
      <c r="BG65" s="1">
        <v>13976694312</v>
      </c>
      <c r="BH65" s="1" t="s">
        <v>552</v>
      </c>
      <c r="BI65" s="1" t="s">
        <v>302</v>
      </c>
      <c r="BJ65" s="1" t="s">
        <v>303</v>
      </c>
      <c r="BK65" s="1">
        <v>13700462358</v>
      </c>
      <c r="BL65" s="1" t="s">
        <v>650</v>
      </c>
      <c r="BM65" s="1" t="s">
        <v>304</v>
      </c>
      <c r="BN65" s="1" t="s">
        <v>96</v>
      </c>
      <c r="BO65" s="1">
        <v>15248952040</v>
      </c>
      <c r="BP65" s="1" t="s">
        <v>97</v>
      </c>
      <c r="BQ65" s="1" t="s">
        <v>98</v>
      </c>
      <c r="FB65" s="9"/>
      <c r="FC65" s="9"/>
      <c r="FD65" s="9"/>
      <c r="FE65" s="9"/>
    </row>
    <row r="66" spans="1:162" s="1" customFormat="1" ht="27.95" customHeight="1" x14ac:dyDescent="0.15">
      <c r="A66" s="5">
        <v>26023</v>
      </c>
      <c r="B66" s="5" t="s">
        <v>75</v>
      </c>
      <c r="C66" s="6">
        <v>5</v>
      </c>
      <c r="D66" s="7" t="s">
        <v>603</v>
      </c>
      <c r="E66" s="7">
        <v>7</v>
      </c>
      <c r="F66" s="5" t="s">
        <v>604</v>
      </c>
      <c r="G66" s="5" t="s">
        <v>78</v>
      </c>
      <c r="H66" s="5" t="s">
        <v>78</v>
      </c>
      <c r="I66" s="5" t="s">
        <v>79</v>
      </c>
      <c r="J66" s="5" t="s">
        <v>80</v>
      </c>
      <c r="K66" s="5" t="s">
        <v>651</v>
      </c>
      <c r="L66" s="5" t="s">
        <v>82</v>
      </c>
      <c r="M66" s="5" t="s">
        <v>83</v>
      </c>
      <c r="N66" s="5" t="s">
        <v>84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 t="s">
        <v>652</v>
      </c>
      <c r="AC66" s="5" t="str">
        <f>"352230199311080346"</f>
        <v>352230199311080346</v>
      </c>
      <c r="AD66" s="5" t="s">
        <v>111</v>
      </c>
      <c r="AE66" s="5" t="s">
        <v>120</v>
      </c>
      <c r="AF66" s="5" t="s">
        <v>653</v>
      </c>
      <c r="AG66" s="5">
        <v>15159351456</v>
      </c>
      <c r="AH66" s="5" t="s">
        <v>654</v>
      </c>
      <c r="AI66" s="5" t="str">
        <f>"460003199602180025"</f>
        <v>460003199602180025</v>
      </c>
      <c r="AJ66" s="5" t="s">
        <v>126</v>
      </c>
      <c r="AK66" s="5" t="s">
        <v>120</v>
      </c>
      <c r="AL66" s="5" t="s">
        <v>655</v>
      </c>
      <c r="AM66" s="5">
        <v>18789181853</v>
      </c>
      <c r="AN66" s="5" t="s">
        <v>656</v>
      </c>
      <c r="AO66" s="5" t="str">
        <f>"350123199610180354"</f>
        <v>350123199610180354</v>
      </c>
      <c r="AP66" s="5" t="s">
        <v>111</v>
      </c>
      <c r="AQ66" s="5" t="s">
        <v>120</v>
      </c>
      <c r="AR66" s="5" t="s">
        <v>657</v>
      </c>
      <c r="AS66" s="5">
        <v>15708925703</v>
      </c>
      <c r="AT66" s="5"/>
      <c r="AU66" s="5" t="str">
        <f t="shared" si="6"/>
        <v/>
      </c>
      <c r="AV66" s="5"/>
      <c r="AW66" s="5"/>
      <c r="AX66" s="5"/>
      <c r="AY66" s="5"/>
      <c r="AZ66" s="5"/>
      <c r="BA66" s="1" t="str">
        <f t="shared" si="7"/>
        <v/>
      </c>
      <c r="BF66" s="1" t="s">
        <v>324</v>
      </c>
      <c r="BG66" s="1">
        <v>13976071809</v>
      </c>
      <c r="BH66" s="1" t="s">
        <v>113</v>
      </c>
      <c r="BI66" s="1" t="s">
        <v>325</v>
      </c>
      <c r="BN66" s="1" t="s">
        <v>96</v>
      </c>
      <c r="BO66" s="1">
        <v>15248952040</v>
      </c>
      <c r="BP66" s="1" t="s">
        <v>97</v>
      </c>
      <c r="BQ66" s="1" t="s">
        <v>98</v>
      </c>
      <c r="FB66" s="9"/>
      <c r="FC66" s="9"/>
      <c r="FD66" s="9"/>
      <c r="FE66" s="9"/>
    </row>
    <row r="67" spans="1:162" s="1" customFormat="1" ht="27.95" customHeight="1" x14ac:dyDescent="0.15">
      <c r="A67" s="5">
        <v>26024</v>
      </c>
      <c r="B67" s="5" t="s">
        <v>75</v>
      </c>
      <c r="C67" s="6">
        <v>5</v>
      </c>
      <c r="D67" s="7" t="s">
        <v>603</v>
      </c>
      <c r="E67" s="7">
        <v>8</v>
      </c>
      <c r="F67" s="5" t="s">
        <v>604</v>
      </c>
      <c r="G67" s="5" t="s">
        <v>78</v>
      </c>
      <c r="H67" s="5" t="s">
        <v>78</v>
      </c>
      <c r="I67" s="5" t="s">
        <v>79</v>
      </c>
      <c r="J67" s="5" t="s">
        <v>80</v>
      </c>
      <c r="K67" s="5" t="s">
        <v>658</v>
      </c>
      <c r="L67" s="5" t="s">
        <v>82</v>
      </c>
      <c r="M67" s="5" t="s">
        <v>83</v>
      </c>
      <c r="N67" s="5" t="s">
        <v>84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 t="s">
        <v>659</v>
      </c>
      <c r="AC67" s="5" t="str">
        <f>"340821199508102716"</f>
        <v>340821199508102716</v>
      </c>
      <c r="AD67" s="5" t="s">
        <v>111</v>
      </c>
      <c r="AE67" s="5" t="s">
        <v>120</v>
      </c>
      <c r="AF67" s="5" t="s">
        <v>660</v>
      </c>
      <c r="AG67" s="5">
        <v>15708925957</v>
      </c>
      <c r="AH67" s="5" t="s">
        <v>661</v>
      </c>
      <c r="AI67" s="5" t="str">
        <f>"421083199712096428"</f>
        <v>421083199712096428</v>
      </c>
      <c r="AJ67" s="5" t="s">
        <v>111</v>
      </c>
      <c r="AK67" s="5" t="s">
        <v>120</v>
      </c>
      <c r="AL67" s="5" t="s">
        <v>662</v>
      </c>
      <c r="AM67" s="5">
        <v>15708990305</v>
      </c>
      <c r="AN67" s="5" t="s">
        <v>663</v>
      </c>
      <c r="AO67" s="5" t="str">
        <f>"440882199602106146"</f>
        <v>440882199602106146</v>
      </c>
      <c r="AP67" s="5" t="s">
        <v>372</v>
      </c>
      <c r="AQ67" s="5" t="s">
        <v>120</v>
      </c>
      <c r="AR67" s="5" t="s">
        <v>664</v>
      </c>
      <c r="AS67" s="5">
        <v>15711245535</v>
      </c>
      <c r="AT67" s="5"/>
      <c r="AU67" s="5" t="str">
        <f t="shared" si="6"/>
        <v/>
      </c>
      <c r="AV67" s="5"/>
      <c r="AW67" s="5"/>
      <c r="AX67" s="5"/>
      <c r="AY67" s="5"/>
      <c r="AZ67" s="5"/>
      <c r="BA67" s="1" t="str">
        <f t="shared" si="7"/>
        <v/>
      </c>
      <c r="BF67" s="1" t="s">
        <v>665</v>
      </c>
      <c r="BG67" s="1">
        <v>13118905225</v>
      </c>
      <c r="BH67" s="1" t="s">
        <v>94</v>
      </c>
      <c r="BI67" s="1" t="s">
        <v>666</v>
      </c>
      <c r="BJ67" s="1" t="s">
        <v>358</v>
      </c>
      <c r="BK67" s="1">
        <v>13307609500</v>
      </c>
      <c r="BL67" s="1" t="s">
        <v>94</v>
      </c>
      <c r="BM67" s="1" t="s">
        <v>359</v>
      </c>
      <c r="BN67" s="1" t="s">
        <v>96</v>
      </c>
      <c r="BO67" s="1">
        <v>15248952040</v>
      </c>
      <c r="BP67" s="1" t="s">
        <v>97</v>
      </c>
      <c r="BQ67" s="1" t="s">
        <v>667</v>
      </c>
      <c r="FB67" s="9"/>
      <c r="FC67" s="9"/>
      <c r="FD67" s="9"/>
      <c r="FE67" s="9"/>
    </row>
    <row r="68" spans="1:162" s="1" customFormat="1" ht="27.95" customHeight="1" x14ac:dyDescent="0.15">
      <c r="A68" s="5">
        <v>26082</v>
      </c>
      <c r="B68" s="5" t="s">
        <v>75</v>
      </c>
      <c r="C68" s="6">
        <v>5</v>
      </c>
      <c r="D68" s="7" t="s">
        <v>603</v>
      </c>
      <c r="E68" s="7">
        <v>9</v>
      </c>
      <c r="F68" s="5" t="s">
        <v>604</v>
      </c>
      <c r="G68" s="5" t="s">
        <v>78</v>
      </c>
      <c r="H68" s="5" t="s">
        <v>78</v>
      </c>
      <c r="I68" s="5" t="s">
        <v>79</v>
      </c>
      <c r="J68" s="5" t="s">
        <v>80</v>
      </c>
      <c r="K68" s="5" t="s">
        <v>668</v>
      </c>
      <c r="L68" s="5" t="s">
        <v>82</v>
      </c>
      <c r="M68" s="5" t="s">
        <v>83</v>
      </c>
      <c r="N68" s="5" t="s">
        <v>84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 t="s">
        <v>669</v>
      </c>
      <c r="AC68" s="5" t="str">
        <f>"51040219970204512X"</f>
        <v>51040219970204512X</v>
      </c>
      <c r="AD68" s="5" t="s">
        <v>626</v>
      </c>
      <c r="AE68" s="5" t="s">
        <v>120</v>
      </c>
      <c r="AF68" s="5" t="s">
        <v>670</v>
      </c>
      <c r="AG68" s="5">
        <v>15983567297</v>
      </c>
      <c r="AH68" s="5" t="s">
        <v>671</v>
      </c>
      <c r="AI68" s="5" t="str">
        <f>"152823199701220529"</f>
        <v>152823199701220529</v>
      </c>
      <c r="AJ68" s="5" t="s">
        <v>626</v>
      </c>
      <c r="AK68" s="5" t="s">
        <v>120</v>
      </c>
      <c r="AL68" s="5" t="s">
        <v>672</v>
      </c>
      <c r="AM68" s="5">
        <v>13111927967</v>
      </c>
      <c r="AN68" s="5" t="s">
        <v>673</v>
      </c>
      <c r="AO68" s="5" t="str">
        <f>"610303199801294521"</f>
        <v>610303199801294521</v>
      </c>
      <c r="AP68" s="5" t="s">
        <v>626</v>
      </c>
      <c r="AQ68" s="5" t="s">
        <v>120</v>
      </c>
      <c r="AR68" s="5" t="s">
        <v>674</v>
      </c>
      <c r="AS68" s="5">
        <v>15708995921</v>
      </c>
      <c r="AT68" s="5"/>
      <c r="AU68" s="5" t="str">
        <f t="shared" si="6"/>
        <v/>
      </c>
      <c r="AV68" s="5"/>
      <c r="AW68" s="5"/>
      <c r="AX68" s="5"/>
      <c r="AY68" s="5"/>
      <c r="AZ68" s="5"/>
      <c r="BA68" s="1" t="str">
        <f t="shared" si="7"/>
        <v/>
      </c>
      <c r="BF68" s="1" t="s">
        <v>301</v>
      </c>
      <c r="BG68" s="1">
        <v>13976694312</v>
      </c>
      <c r="BH68" s="1" t="s">
        <v>94</v>
      </c>
      <c r="BI68" s="1" t="s">
        <v>302</v>
      </c>
      <c r="BJ68" s="1" t="s">
        <v>542</v>
      </c>
      <c r="BK68" s="1">
        <v>18789809433</v>
      </c>
      <c r="BL68" s="1" t="s">
        <v>94</v>
      </c>
      <c r="BM68" s="1" t="s">
        <v>544</v>
      </c>
      <c r="BN68" s="1" t="s">
        <v>96</v>
      </c>
      <c r="BO68" s="1">
        <v>15248952040</v>
      </c>
      <c r="BP68" s="1" t="s">
        <v>97</v>
      </c>
      <c r="BQ68" s="1" t="s">
        <v>98</v>
      </c>
      <c r="FB68" s="9"/>
      <c r="FC68" s="9"/>
      <c r="FD68" s="9"/>
      <c r="FE68" s="9"/>
    </row>
    <row r="69" spans="1:162" s="1" customFormat="1" ht="27.95" customHeight="1" x14ac:dyDescent="0.15">
      <c r="A69" s="5">
        <v>26083</v>
      </c>
      <c r="B69" s="5" t="s">
        <v>75</v>
      </c>
      <c r="C69" s="6">
        <v>5</v>
      </c>
      <c r="D69" s="7" t="s">
        <v>603</v>
      </c>
      <c r="E69" s="7">
        <v>10</v>
      </c>
      <c r="F69" s="5" t="s">
        <v>604</v>
      </c>
      <c r="G69" s="5" t="s">
        <v>78</v>
      </c>
      <c r="H69" s="5" t="s">
        <v>78</v>
      </c>
      <c r="I69" s="5" t="s">
        <v>79</v>
      </c>
      <c r="J69" s="5" t="s">
        <v>80</v>
      </c>
      <c r="K69" s="5" t="s">
        <v>675</v>
      </c>
      <c r="L69" s="5" t="s">
        <v>82</v>
      </c>
      <c r="M69" s="5" t="s">
        <v>83</v>
      </c>
      <c r="N69" s="5" t="s">
        <v>84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 t="s">
        <v>676</v>
      </c>
      <c r="AC69" s="5" t="str">
        <f>"610581199703110047"</f>
        <v>610581199703110047</v>
      </c>
      <c r="AD69" s="5" t="s">
        <v>626</v>
      </c>
      <c r="AE69" s="5" t="s">
        <v>677</v>
      </c>
      <c r="AF69" s="5" t="s">
        <v>678</v>
      </c>
      <c r="AG69" s="5">
        <v>15708929280</v>
      </c>
      <c r="AH69" s="5" t="s">
        <v>679</v>
      </c>
      <c r="AI69" s="5" t="str">
        <f>"411322199603192420"</f>
        <v>411322199603192420</v>
      </c>
      <c r="AJ69" s="5" t="s">
        <v>626</v>
      </c>
      <c r="AK69" s="5" t="s">
        <v>677</v>
      </c>
      <c r="AL69" s="5" t="s">
        <v>680</v>
      </c>
      <c r="AM69" s="5">
        <v>15708991819</v>
      </c>
      <c r="AN69" s="5"/>
      <c r="AO69" s="5" t="str">
        <f t="shared" ref="AO69:AO72" si="9">""</f>
        <v/>
      </c>
      <c r="AP69" s="5"/>
      <c r="AQ69" s="5"/>
      <c r="AR69" s="5"/>
      <c r="AS69" s="5"/>
      <c r="AT69" s="5"/>
      <c r="AU69" s="5" t="str">
        <f t="shared" si="6"/>
        <v/>
      </c>
      <c r="AV69" s="5"/>
      <c r="AW69" s="5"/>
      <c r="AX69" s="5"/>
      <c r="AY69" s="5"/>
      <c r="AZ69" s="5"/>
      <c r="BA69" s="1" t="str">
        <f t="shared" si="7"/>
        <v/>
      </c>
      <c r="BF69" s="1" t="s">
        <v>301</v>
      </c>
      <c r="BG69" s="1">
        <v>13976694312</v>
      </c>
      <c r="BH69" s="1" t="s">
        <v>94</v>
      </c>
      <c r="BI69" s="1" t="s">
        <v>302</v>
      </c>
      <c r="BN69" s="1" t="s">
        <v>96</v>
      </c>
      <c r="BO69" s="1">
        <v>15248952040</v>
      </c>
      <c r="BP69" s="1" t="s">
        <v>97</v>
      </c>
      <c r="BQ69" s="1" t="s">
        <v>681</v>
      </c>
      <c r="FB69" s="9"/>
      <c r="FC69" s="9"/>
      <c r="FD69" s="9"/>
      <c r="FE69" s="9"/>
    </row>
    <row r="70" spans="1:162" s="1" customFormat="1" ht="27.95" customHeight="1" x14ac:dyDescent="0.15">
      <c r="A70" s="5">
        <v>26087</v>
      </c>
      <c r="B70" s="5" t="s">
        <v>75</v>
      </c>
      <c r="C70" s="6">
        <v>5</v>
      </c>
      <c r="D70" s="7" t="s">
        <v>603</v>
      </c>
      <c r="E70" s="7">
        <v>11</v>
      </c>
      <c r="F70" s="5" t="s">
        <v>604</v>
      </c>
      <c r="G70" s="5" t="s">
        <v>78</v>
      </c>
      <c r="H70" s="5" t="s">
        <v>78</v>
      </c>
      <c r="I70" s="5" t="s">
        <v>79</v>
      </c>
      <c r="J70" s="5" t="s">
        <v>80</v>
      </c>
      <c r="K70" s="5" t="s">
        <v>682</v>
      </c>
      <c r="L70" s="5" t="s">
        <v>82</v>
      </c>
      <c r="M70" s="5" t="s">
        <v>83</v>
      </c>
      <c r="N70" s="5" t="s">
        <v>84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 t="s">
        <v>683</v>
      </c>
      <c r="AC70" s="5" t="str">
        <f>"460030199511230014"</f>
        <v>460030199511230014</v>
      </c>
      <c r="AD70" s="5" t="s">
        <v>126</v>
      </c>
      <c r="AE70" s="5" t="s">
        <v>87</v>
      </c>
      <c r="AF70" s="5" t="s">
        <v>684</v>
      </c>
      <c r="AG70" s="5">
        <v>18876002295</v>
      </c>
      <c r="AH70" s="5" t="s">
        <v>685</v>
      </c>
      <c r="AI70" s="5" t="str">
        <f>"130224199902080823"</f>
        <v>130224199902080823</v>
      </c>
      <c r="AJ70" s="5" t="s">
        <v>126</v>
      </c>
      <c r="AK70" s="5" t="s">
        <v>87</v>
      </c>
      <c r="AL70" s="5" t="s">
        <v>686</v>
      </c>
      <c r="AM70" s="5">
        <v>17889786131</v>
      </c>
      <c r="AN70" s="5" t="s">
        <v>687</v>
      </c>
      <c r="AO70" s="5" t="str">
        <f>"350821199808270027"</f>
        <v>350821199808270027</v>
      </c>
      <c r="AP70" s="5" t="s">
        <v>126</v>
      </c>
      <c r="AQ70" s="5" t="s">
        <v>87</v>
      </c>
      <c r="AR70" s="5" t="s">
        <v>688</v>
      </c>
      <c r="AS70" s="5">
        <v>17899786132</v>
      </c>
      <c r="AT70" s="5"/>
      <c r="AU70" s="5" t="str">
        <f t="shared" si="6"/>
        <v/>
      </c>
      <c r="AV70" s="5"/>
      <c r="AW70" s="5"/>
      <c r="AX70" s="5"/>
      <c r="AY70" s="5"/>
      <c r="AZ70" s="5"/>
      <c r="BA70" s="1" t="str">
        <f t="shared" si="7"/>
        <v/>
      </c>
      <c r="BF70" s="1" t="s">
        <v>324</v>
      </c>
      <c r="BG70" s="1">
        <v>18976021809</v>
      </c>
      <c r="BH70" s="1" t="s">
        <v>94</v>
      </c>
      <c r="BI70" s="1" t="s">
        <v>325</v>
      </c>
      <c r="BN70" s="1" t="s">
        <v>96</v>
      </c>
      <c r="BO70" s="1">
        <v>15248952040</v>
      </c>
      <c r="BP70" s="1" t="s">
        <v>97</v>
      </c>
      <c r="BQ70" s="1" t="s">
        <v>98</v>
      </c>
      <c r="FB70" s="9"/>
      <c r="FC70" s="9"/>
      <c r="FD70" s="9"/>
      <c r="FE70" s="9"/>
    </row>
    <row r="71" spans="1:162" s="1" customFormat="1" ht="27.95" customHeight="1" x14ac:dyDescent="0.15">
      <c r="A71" s="5">
        <v>26088</v>
      </c>
      <c r="B71" s="5" t="s">
        <v>75</v>
      </c>
      <c r="C71" s="6">
        <v>5</v>
      </c>
      <c r="D71" s="7" t="s">
        <v>603</v>
      </c>
      <c r="E71" s="7">
        <v>12</v>
      </c>
      <c r="F71" s="5" t="s">
        <v>604</v>
      </c>
      <c r="G71" s="5" t="s">
        <v>78</v>
      </c>
      <c r="H71" s="5" t="s">
        <v>78</v>
      </c>
      <c r="I71" s="5" t="s">
        <v>79</v>
      </c>
      <c r="J71" s="5" t="s">
        <v>80</v>
      </c>
      <c r="K71" s="5" t="s">
        <v>689</v>
      </c>
      <c r="L71" s="5" t="s">
        <v>82</v>
      </c>
      <c r="M71" s="5" t="s">
        <v>83</v>
      </c>
      <c r="N71" s="5" t="s">
        <v>84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 t="s">
        <v>690</v>
      </c>
      <c r="AC71" s="5" t="str">
        <f>"511002199706112827"</f>
        <v>511002199706112827</v>
      </c>
      <c r="AD71" s="5" t="s">
        <v>691</v>
      </c>
      <c r="AE71" s="5" t="s">
        <v>120</v>
      </c>
      <c r="AF71" s="5" t="s">
        <v>692</v>
      </c>
      <c r="AG71" s="5">
        <v>18889763717</v>
      </c>
      <c r="AH71" s="5" t="s">
        <v>693</v>
      </c>
      <c r="AI71" s="5" t="str">
        <f>"511622199612101068"</f>
        <v>511622199612101068</v>
      </c>
      <c r="AJ71" s="5" t="s">
        <v>694</v>
      </c>
      <c r="AK71" s="5" t="s">
        <v>120</v>
      </c>
      <c r="AL71" s="5" t="s">
        <v>695</v>
      </c>
      <c r="AM71" s="5">
        <v>15708989002</v>
      </c>
      <c r="AN71" s="5"/>
      <c r="AO71" s="5" t="str">
        <f t="shared" si="9"/>
        <v/>
      </c>
      <c r="AP71" s="5"/>
      <c r="AQ71" s="5"/>
      <c r="AR71" s="5"/>
      <c r="AS71" s="5"/>
      <c r="AT71" s="5"/>
      <c r="AU71" s="5" t="str">
        <f t="shared" si="6"/>
        <v/>
      </c>
      <c r="AV71" s="5"/>
      <c r="AW71" s="5"/>
      <c r="AX71" s="5"/>
      <c r="AY71" s="5"/>
      <c r="AZ71" s="5"/>
      <c r="BA71" s="1" t="str">
        <f t="shared" si="7"/>
        <v/>
      </c>
      <c r="BF71" s="1" t="s">
        <v>696</v>
      </c>
      <c r="BG71" s="1">
        <v>13158993575</v>
      </c>
      <c r="BH71" s="1" t="s">
        <v>94</v>
      </c>
      <c r="BI71" s="1" t="s">
        <v>697</v>
      </c>
      <c r="BN71" s="1" t="s">
        <v>96</v>
      </c>
      <c r="BO71" s="1">
        <v>15248952040</v>
      </c>
      <c r="BP71" s="1" t="s">
        <v>97</v>
      </c>
      <c r="BQ71" s="1" t="s">
        <v>98</v>
      </c>
      <c r="FB71" s="9"/>
      <c r="FC71" s="9"/>
      <c r="FD71" s="9"/>
      <c r="FE71" s="9"/>
    </row>
    <row r="72" spans="1:162" s="1" customFormat="1" ht="27.95" customHeight="1" x14ac:dyDescent="0.15">
      <c r="A72" s="5">
        <v>26090</v>
      </c>
      <c r="B72" s="5" t="s">
        <v>75</v>
      </c>
      <c r="C72" s="6">
        <v>5</v>
      </c>
      <c r="D72" s="7" t="s">
        <v>603</v>
      </c>
      <c r="E72" s="7">
        <v>13</v>
      </c>
      <c r="F72" s="5" t="s">
        <v>604</v>
      </c>
      <c r="G72" s="5" t="s">
        <v>78</v>
      </c>
      <c r="H72" s="5" t="s">
        <v>78</v>
      </c>
      <c r="I72" s="5" t="s">
        <v>79</v>
      </c>
      <c r="J72" s="5" t="s">
        <v>80</v>
      </c>
      <c r="K72" s="5" t="s">
        <v>698</v>
      </c>
      <c r="L72" s="5" t="s">
        <v>82</v>
      </c>
      <c r="M72" s="5" t="s">
        <v>83</v>
      </c>
      <c r="N72" s="5" t="s">
        <v>84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 t="s">
        <v>699</v>
      </c>
      <c r="AC72" s="5" t="str">
        <f>"410883199711235028"</f>
        <v>410883199711235028</v>
      </c>
      <c r="AD72" s="5" t="s">
        <v>138</v>
      </c>
      <c r="AE72" s="5" t="s">
        <v>87</v>
      </c>
      <c r="AF72" s="5" t="s">
        <v>700</v>
      </c>
      <c r="AG72" s="5">
        <v>17889783855</v>
      </c>
      <c r="AH72" s="5" t="s">
        <v>701</v>
      </c>
      <c r="AI72" s="5" t="str">
        <f>"140602199708198524"</f>
        <v>140602199708198524</v>
      </c>
      <c r="AJ72" s="5" t="s">
        <v>138</v>
      </c>
      <c r="AK72" s="5" t="s">
        <v>87</v>
      </c>
      <c r="AL72" s="5" t="s">
        <v>702</v>
      </c>
      <c r="AM72" s="5">
        <v>17798421836</v>
      </c>
      <c r="AN72" s="5"/>
      <c r="AO72" s="5" t="str">
        <f t="shared" si="9"/>
        <v/>
      </c>
      <c r="AP72" s="5"/>
      <c r="AQ72" s="5"/>
      <c r="AR72" s="5"/>
      <c r="AS72" s="5"/>
      <c r="AT72" s="5"/>
      <c r="AU72" s="5" t="str">
        <f t="shared" si="6"/>
        <v/>
      </c>
      <c r="AV72" s="5"/>
      <c r="AW72" s="5"/>
      <c r="AX72" s="5"/>
      <c r="AY72" s="5"/>
      <c r="AZ72" s="5"/>
      <c r="BA72" s="1" t="str">
        <f t="shared" si="7"/>
        <v/>
      </c>
      <c r="BF72" s="1" t="s">
        <v>703</v>
      </c>
      <c r="BG72" s="1">
        <v>18976998668</v>
      </c>
      <c r="BH72" s="1" t="s">
        <v>94</v>
      </c>
      <c r="BI72" s="1" t="s">
        <v>704</v>
      </c>
      <c r="BN72" s="1" t="s">
        <v>96</v>
      </c>
      <c r="BO72" s="1">
        <v>15248952040</v>
      </c>
      <c r="BP72" s="1" t="s">
        <v>97</v>
      </c>
      <c r="BQ72" s="1" t="s">
        <v>98</v>
      </c>
      <c r="FB72" s="9"/>
      <c r="FC72" s="9"/>
      <c r="FD72" s="9"/>
      <c r="FE72" s="9"/>
    </row>
    <row r="73" spans="1:162" s="1" customFormat="1" ht="27.95" customHeight="1" x14ac:dyDescent="0.15">
      <c r="A73" s="5">
        <v>26096</v>
      </c>
      <c r="B73" s="5" t="s">
        <v>75</v>
      </c>
      <c r="C73" s="6">
        <v>5</v>
      </c>
      <c r="D73" s="7" t="s">
        <v>603</v>
      </c>
      <c r="E73" s="7">
        <v>14</v>
      </c>
      <c r="F73" s="5" t="s">
        <v>604</v>
      </c>
      <c r="G73" s="5" t="s">
        <v>78</v>
      </c>
      <c r="H73" s="5" t="s">
        <v>78</v>
      </c>
      <c r="I73" s="5" t="s">
        <v>79</v>
      </c>
      <c r="J73" s="5" t="s">
        <v>80</v>
      </c>
      <c r="K73" s="5" t="s">
        <v>705</v>
      </c>
      <c r="L73" s="5" t="s">
        <v>82</v>
      </c>
      <c r="M73" s="5" t="s">
        <v>83</v>
      </c>
      <c r="N73" s="5" t="s">
        <v>84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 t="s">
        <v>706</v>
      </c>
      <c r="AC73" s="5" t="str">
        <f>"522422199207143813"</f>
        <v>522422199207143813</v>
      </c>
      <c r="AD73" s="5" t="s">
        <v>111</v>
      </c>
      <c r="AE73" s="5" t="s">
        <v>183</v>
      </c>
      <c r="AF73" s="5" t="s">
        <v>707</v>
      </c>
      <c r="AG73" s="5">
        <v>13118961972</v>
      </c>
      <c r="AH73" s="5" t="s">
        <v>708</v>
      </c>
      <c r="AI73" s="5" t="str">
        <f>"411324199706101547"</f>
        <v>411324199706101547</v>
      </c>
      <c r="AJ73" s="5" t="s">
        <v>111</v>
      </c>
      <c r="AK73" s="5" t="s">
        <v>87</v>
      </c>
      <c r="AL73" s="5" t="s">
        <v>709</v>
      </c>
      <c r="AM73" s="5">
        <v>17889786235</v>
      </c>
      <c r="AN73" s="5" t="s">
        <v>710</v>
      </c>
      <c r="AO73" s="5" t="str">
        <f>"350205199506250028"</f>
        <v>350205199506250028</v>
      </c>
      <c r="AP73" s="5" t="s">
        <v>111</v>
      </c>
      <c r="AQ73" s="5" t="s">
        <v>183</v>
      </c>
      <c r="AR73" s="5" t="s">
        <v>711</v>
      </c>
      <c r="AS73" s="5">
        <v>18208982937</v>
      </c>
      <c r="AT73" s="5"/>
      <c r="AU73" s="5" t="str">
        <f t="shared" si="6"/>
        <v/>
      </c>
      <c r="AV73" s="5"/>
      <c r="AW73" s="5"/>
      <c r="AX73" s="5"/>
      <c r="AY73" s="5"/>
      <c r="AZ73" s="5"/>
      <c r="BA73" s="1" t="str">
        <f t="shared" si="7"/>
        <v/>
      </c>
      <c r="BF73" s="1" t="s">
        <v>615</v>
      </c>
      <c r="BG73" s="1">
        <v>13976075755</v>
      </c>
      <c r="BH73" s="1" t="s">
        <v>94</v>
      </c>
      <c r="BI73" s="1" t="s">
        <v>712</v>
      </c>
      <c r="BN73" s="1" t="s">
        <v>96</v>
      </c>
      <c r="BO73" s="1">
        <v>15248952040</v>
      </c>
      <c r="BP73" s="1" t="s">
        <v>97</v>
      </c>
      <c r="BQ73" s="1" t="s">
        <v>98</v>
      </c>
      <c r="FB73" s="9"/>
      <c r="FC73" s="9"/>
      <c r="FD73" s="9"/>
      <c r="FE73" s="9"/>
    </row>
    <row r="74" spans="1:162" s="1" customFormat="1" ht="27.95" customHeight="1" x14ac:dyDescent="0.15">
      <c r="A74" s="5">
        <v>26099</v>
      </c>
      <c r="B74" s="5" t="s">
        <v>75</v>
      </c>
      <c r="C74" s="6">
        <v>5</v>
      </c>
      <c r="D74" s="7" t="s">
        <v>603</v>
      </c>
      <c r="E74" s="7">
        <v>15</v>
      </c>
      <c r="F74" s="5" t="s">
        <v>604</v>
      </c>
      <c r="G74" s="5" t="s">
        <v>78</v>
      </c>
      <c r="H74" s="5" t="s">
        <v>78</v>
      </c>
      <c r="I74" s="5" t="s">
        <v>79</v>
      </c>
      <c r="J74" s="5" t="s">
        <v>80</v>
      </c>
      <c r="K74" s="5" t="s">
        <v>713</v>
      </c>
      <c r="L74" s="5" t="s">
        <v>82</v>
      </c>
      <c r="M74" s="5" t="s">
        <v>83</v>
      </c>
      <c r="N74" s="5" t="s">
        <v>84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 t="s">
        <v>714</v>
      </c>
      <c r="AC74" s="5" t="str">
        <f>"411303199804126746"</f>
        <v>411303199804126746</v>
      </c>
      <c r="AD74" s="5" t="s">
        <v>138</v>
      </c>
      <c r="AE74" s="5" t="s">
        <v>87</v>
      </c>
      <c r="AF74" s="5" t="s">
        <v>715</v>
      </c>
      <c r="AG74" s="5">
        <v>17889783857</v>
      </c>
      <c r="AH74" s="5" t="s">
        <v>716</v>
      </c>
      <c r="AI74" s="5" t="str">
        <f>"342423199712258569"</f>
        <v>342423199712258569</v>
      </c>
      <c r="AJ74" s="5" t="s">
        <v>138</v>
      </c>
      <c r="AK74" s="5" t="s">
        <v>87</v>
      </c>
      <c r="AL74" s="5" t="s">
        <v>717</v>
      </c>
      <c r="AM74" s="5">
        <v>15855213773</v>
      </c>
      <c r="AN74" s="5" t="s">
        <v>718</v>
      </c>
      <c r="AO74" s="5" t="str">
        <f>"460022199610011220"</f>
        <v>460022199610011220</v>
      </c>
      <c r="AP74" s="5" t="s">
        <v>138</v>
      </c>
      <c r="AQ74" s="5" t="s">
        <v>87</v>
      </c>
      <c r="AR74" s="5" t="s">
        <v>719</v>
      </c>
      <c r="AS74" s="5">
        <v>18789031530</v>
      </c>
      <c r="AT74" s="5"/>
      <c r="AU74" s="5" t="str">
        <f t="shared" si="6"/>
        <v/>
      </c>
      <c r="AV74" s="5"/>
      <c r="AW74" s="5"/>
      <c r="AX74" s="5"/>
      <c r="AY74" s="5"/>
      <c r="AZ74" s="5"/>
      <c r="BA74" s="1" t="str">
        <f t="shared" si="7"/>
        <v/>
      </c>
      <c r="BF74" s="1" t="s">
        <v>703</v>
      </c>
      <c r="BG74" s="1">
        <v>18976998668</v>
      </c>
      <c r="BH74" s="1" t="s">
        <v>113</v>
      </c>
      <c r="BI74" s="1" t="s">
        <v>704</v>
      </c>
      <c r="BN74" s="1" t="s">
        <v>96</v>
      </c>
      <c r="BO74" s="1">
        <v>15248952040</v>
      </c>
      <c r="BP74" s="1" t="s">
        <v>97</v>
      </c>
      <c r="BQ74" s="1" t="s">
        <v>98</v>
      </c>
      <c r="FB74" s="9"/>
      <c r="FC74" s="9"/>
      <c r="FD74" s="9"/>
      <c r="FE74" s="9"/>
    </row>
    <row r="75" spans="1:162" s="1" customFormat="1" ht="27.95" customHeight="1" x14ac:dyDescent="0.15">
      <c r="A75" s="5">
        <v>26110</v>
      </c>
      <c r="B75" s="5" t="s">
        <v>75</v>
      </c>
      <c r="C75" s="6">
        <v>5</v>
      </c>
      <c r="D75" s="7" t="s">
        <v>603</v>
      </c>
      <c r="E75" s="7">
        <v>16</v>
      </c>
      <c r="F75" s="5" t="s">
        <v>604</v>
      </c>
      <c r="G75" s="5" t="s">
        <v>78</v>
      </c>
      <c r="H75" s="5" t="s">
        <v>78</v>
      </c>
      <c r="I75" s="5" t="s">
        <v>79</v>
      </c>
      <c r="J75" s="5" t="s">
        <v>80</v>
      </c>
      <c r="K75" s="5" t="s">
        <v>720</v>
      </c>
      <c r="L75" s="5" t="s">
        <v>82</v>
      </c>
      <c r="M75" s="5" t="s">
        <v>83</v>
      </c>
      <c r="N75" s="5" t="s">
        <v>84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 t="s">
        <v>721</v>
      </c>
      <c r="AC75" s="5" t="str">
        <f>"330184199610286326"</f>
        <v>330184199610286326</v>
      </c>
      <c r="AD75" s="5" t="s">
        <v>123</v>
      </c>
      <c r="AE75" s="5" t="s">
        <v>120</v>
      </c>
      <c r="AF75" s="5" t="s">
        <v>722</v>
      </c>
      <c r="AG75" s="5">
        <v>15708989713</v>
      </c>
      <c r="AH75" s="5" t="s">
        <v>723</v>
      </c>
      <c r="AI75" s="5" t="str">
        <f>"131121199710152227"</f>
        <v>131121199710152227</v>
      </c>
      <c r="AJ75" s="5" t="s">
        <v>123</v>
      </c>
      <c r="AK75" s="5" t="s">
        <v>120</v>
      </c>
      <c r="AL75" s="5" t="s">
        <v>724</v>
      </c>
      <c r="AM75" s="5">
        <v>15708919803</v>
      </c>
      <c r="AN75" s="5" t="s">
        <v>725</v>
      </c>
      <c r="AO75" s="5" t="str">
        <f>"342601199804010256"</f>
        <v>342601199804010256</v>
      </c>
      <c r="AP75" s="5" t="s">
        <v>111</v>
      </c>
      <c r="AQ75" s="5" t="s">
        <v>87</v>
      </c>
      <c r="AR75" s="5" t="s">
        <v>726</v>
      </c>
      <c r="AS75" s="5">
        <v>17889785560</v>
      </c>
      <c r="AT75" s="5"/>
      <c r="AU75" s="5" t="str">
        <f t="shared" si="6"/>
        <v/>
      </c>
      <c r="AV75" s="5"/>
      <c r="AW75" s="5"/>
      <c r="AX75" s="5"/>
      <c r="AY75" s="5"/>
      <c r="AZ75" s="5"/>
      <c r="BA75" s="1" t="str">
        <f t="shared" si="7"/>
        <v/>
      </c>
      <c r="BF75" s="1" t="s">
        <v>511</v>
      </c>
      <c r="BG75" s="1">
        <v>13379940612</v>
      </c>
      <c r="BH75" s="1" t="s">
        <v>113</v>
      </c>
      <c r="BI75" s="1" t="s">
        <v>727</v>
      </c>
      <c r="BN75" s="1" t="s">
        <v>96</v>
      </c>
      <c r="BO75" s="1">
        <v>15248952040</v>
      </c>
      <c r="BP75" s="1" t="s">
        <v>97</v>
      </c>
      <c r="BQ75" s="1" t="s">
        <v>98</v>
      </c>
      <c r="FB75" s="9"/>
      <c r="FC75" s="9"/>
      <c r="FD75" s="9"/>
      <c r="FE75" s="9"/>
    </row>
    <row r="76" spans="1:162" s="1" customFormat="1" ht="27.95" customHeight="1" x14ac:dyDescent="0.15">
      <c r="A76" s="5">
        <v>26666</v>
      </c>
      <c r="B76" s="5" t="s">
        <v>75</v>
      </c>
      <c r="C76" s="6">
        <v>5</v>
      </c>
      <c r="D76" s="7" t="s">
        <v>603</v>
      </c>
      <c r="E76" s="7">
        <v>17</v>
      </c>
      <c r="F76" s="5" t="s">
        <v>604</v>
      </c>
      <c r="G76" s="5" t="s">
        <v>78</v>
      </c>
      <c r="H76" s="5" t="s">
        <v>78</v>
      </c>
      <c r="I76" s="5" t="s">
        <v>79</v>
      </c>
      <c r="J76" s="5" t="s">
        <v>80</v>
      </c>
      <c r="K76" s="5" t="s">
        <v>728</v>
      </c>
      <c r="L76" s="5" t="s">
        <v>117</v>
      </c>
      <c r="M76" s="5" t="s">
        <v>83</v>
      </c>
      <c r="N76" s="5" t="s">
        <v>84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 t="s">
        <v>295</v>
      </c>
      <c r="AC76" s="5" t="str">
        <f>"150304199504010516"</f>
        <v>150304199504010516</v>
      </c>
      <c r="AD76" s="5" t="s">
        <v>729</v>
      </c>
      <c r="AE76" s="5">
        <v>2014</v>
      </c>
      <c r="AF76" s="5" t="s">
        <v>730</v>
      </c>
      <c r="AG76" s="5">
        <v>13848328815</v>
      </c>
      <c r="AH76" s="5" t="s">
        <v>731</v>
      </c>
      <c r="AI76" s="5" t="str">
        <f>"370921199710082430"</f>
        <v>370921199710082430</v>
      </c>
      <c r="AJ76" s="5" t="s">
        <v>732</v>
      </c>
      <c r="AK76" s="5" t="s">
        <v>733</v>
      </c>
      <c r="AL76" s="5" t="s">
        <v>734</v>
      </c>
      <c r="AM76" s="5">
        <v>18208988092</v>
      </c>
      <c r="AN76" s="5" t="s">
        <v>735</v>
      </c>
      <c r="AO76" s="5" t="str">
        <f>"510722199508235327"</f>
        <v>510722199508235327</v>
      </c>
      <c r="AP76" s="5" t="s">
        <v>736</v>
      </c>
      <c r="AQ76" s="5" t="s">
        <v>120</v>
      </c>
      <c r="AR76" s="5" t="s">
        <v>737</v>
      </c>
      <c r="AS76" s="5">
        <v>18789196297</v>
      </c>
      <c r="AT76" s="5"/>
      <c r="AU76" s="5" t="str">
        <f t="shared" si="6"/>
        <v/>
      </c>
      <c r="AV76" s="5"/>
      <c r="AW76" s="5"/>
      <c r="AX76" s="5"/>
      <c r="AY76" s="5"/>
      <c r="AZ76" s="5"/>
      <c r="BA76" s="1" t="str">
        <f t="shared" si="7"/>
        <v/>
      </c>
      <c r="BF76" s="1" t="s">
        <v>301</v>
      </c>
      <c r="BG76" s="1">
        <v>139766944312</v>
      </c>
      <c r="BH76" s="1" t="s">
        <v>94</v>
      </c>
      <c r="BI76" s="1" t="s">
        <v>302</v>
      </c>
      <c r="BJ76" s="1" t="s">
        <v>630</v>
      </c>
      <c r="BK76" s="1">
        <v>13637645843</v>
      </c>
      <c r="BL76" s="1" t="s">
        <v>738</v>
      </c>
      <c r="BM76" s="1" t="s">
        <v>631</v>
      </c>
      <c r="BN76" s="1" t="s">
        <v>96</v>
      </c>
      <c r="BO76" s="1">
        <v>15248952040</v>
      </c>
      <c r="BP76" s="1" t="s">
        <v>97</v>
      </c>
      <c r="BQ76" s="1" t="s">
        <v>98</v>
      </c>
      <c r="FB76" s="9"/>
      <c r="FC76" s="9"/>
      <c r="FD76" s="9"/>
      <c r="FE76" s="9"/>
    </row>
    <row r="77" spans="1:162" s="1" customFormat="1" ht="27.95" customHeight="1" x14ac:dyDescent="0.15">
      <c r="A77" s="5" t="s">
        <v>1</v>
      </c>
      <c r="B77" s="5" t="s">
        <v>2</v>
      </c>
      <c r="C77" s="6"/>
      <c r="D77" s="7"/>
      <c r="E77" s="7" t="s">
        <v>739</v>
      </c>
      <c r="F77" s="5" t="s">
        <v>5</v>
      </c>
      <c r="G77" s="5" t="s">
        <v>6</v>
      </c>
      <c r="H77" s="5" t="s">
        <v>7</v>
      </c>
      <c r="I77" s="5" t="s">
        <v>8</v>
      </c>
      <c r="J77" s="5" t="s">
        <v>9</v>
      </c>
      <c r="K77" s="5" t="s">
        <v>10</v>
      </c>
      <c r="L77" s="5" t="s">
        <v>11</v>
      </c>
      <c r="M77" s="5" t="s">
        <v>12</v>
      </c>
      <c r="N77" s="5" t="s">
        <v>13</v>
      </c>
      <c r="O77" s="5" t="s">
        <v>14</v>
      </c>
      <c r="P77" s="5" t="s">
        <v>15</v>
      </c>
      <c r="Q77" s="5" t="s">
        <v>16</v>
      </c>
      <c r="R77" s="5" t="s">
        <v>17</v>
      </c>
      <c r="S77" s="5" t="s">
        <v>18</v>
      </c>
      <c r="T77" s="5" t="s">
        <v>19</v>
      </c>
      <c r="U77" s="5" t="s">
        <v>20</v>
      </c>
      <c r="V77" s="5" t="s">
        <v>21</v>
      </c>
      <c r="W77" s="5" t="s">
        <v>22</v>
      </c>
      <c r="X77" s="5" t="s">
        <v>23</v>
      </c>
      <c r="Y77" s="5" t="s">
        <v>24</v>
      </c>
      <c r="Z77" s="5" t="s">
        <v>25</v>
      </c>
      <c r="AA77" s="5" t="s">
        <v>26</v>
      </c>
      <c r="AB77" s="5" t="s">
        <v>27</v>
      </c>
      <c r="AC77" s="5" t="s">
        <v>28</v>
      </c>
      <c r="AD77" s="5" t="s">
        <v>29</v>
      </c>
      <c r="AE77" s="5" t="s">
        <v>30</v>
      </c>
      <c r="AF77" s="5" t="s">
        <v>31</v>
      </c>
      <c r="AG77" s="5" t="s">
        <v>32</v>
      </c>
      <c r="AH77" s="5" t="s">
        <v>33</v>
      </c>
      <c r="AI77" s="5" t="s">
        <v>34</v>
      </c>
      <c r="AJ77" s="5" t="s">
        <v>35</v>
      </c>
      <c r="AK77" s="5" t="s">
        <v>36</v>
      </c>
      <c r="AL77" s="5" t="s">
        <v>37</v>
      </c>
      <c r="AM77" s="5" t="s">
        <v>38</v>
      </c>
      <c r="AN77" s="5" t="s">
        <v>39</v>
      </c>
      <c r="AO77" s="5" t="s">
        <v>40</v>
      </c>
      <c r="AP77" s="5" t="s">
        <v>41</v>
      </c>
      <c r="AQ77" s="5" t="s">
        <v>42</v>
      </c>
      <c r="AR77" s="5" t="s">
        <v>43</v>
      </c>
      <c r="AS77" s="5" t="s">
        <v>44</v>
      </c>
      <c r="AT77" s="5" t="s">
        <v>45</v>
      </c>
      <c r="AU77" s="5" t="s">
        <v>46</v>
      </c>
      <c r="AV77" s="5" t="s">
        <v>47</v>
      </c>
      <c r="AW77" s="5" t="s">
        <v>48</v>
      </c>
      <c r="AX77" s="5" t="s">
        <v>49</v>
      </c>
      <c r="AY77" s="5" t="s">
        <v>50</v>
      </c>
      <c r="AZ77" s="5" t="s">
        <v>51</v>
      </c>
      <c r="BA77" s="1" t="s">
        <v>52</v>
      </c>
      <c r="BB77" s="1" t="s">
        <v>53</v>
      </c>
      <c r="BC77" s="1" t="s">
        <v>54</v>
      </c>
      <c r="BD77" s="1" t="s">
        <v>55</v>
      </c>
      <c r="BE77" s="1" t="s">
        <v>56</v>
      </c>
      <c r="BF77" s="1" t="s">
        <v>57</v>
      </c>
      <c r="BG77" s="1" t="s">
        <v>58</v>
      </c>
      <c r="BH77" s="1" t="s">
        <v>59</v>
      </c>
      <c r="BI77" s="1" t="s">
        <v>60</v>
      </c>
      <c r="BJ77" s="1" t="s">
        <v>61</v>
      </c>
      <c r="BK77" s="1" t="s">
        <v>62</v>
      </c>
      <c r="BL77" s="1" t="s">
        <v>63</v>
      </c>
      <c r="BM77" s="1" t="s">
        <v>64</v>
      </c>
      <c r="BN77" s="1" t="s">
        <v>65</v>
      </c>
      <c r="BO77" s="1" t="s">
        <v>66</v>
      </c>
      <c r="BP77" s="1" t="s">
        <v>67</v>
      </c>
      <c r="BQ77" s="1" t="s">
        <v>68</v>
      </c>
      <c r="BR77" s="1" t="s">
        <v>69</v>
      </c>
      <c r="BS77" s="1" t="s">
        <v>70</v>
      </c>
      <c r="FB77" s="9"/>
      <c r="FC77" s="9"/>
      <c r="FD77" s="9"/>
      <c r="FE77" s="9"/>
    </row>
    <row r="78" spans="1:162" s="1" customFormat="1" ht="27.95" customHeight="1" x14ac:dyDescent="0.15">
      <c r="A78" s="5">
        <v>26102</v>
      </c>
      <c r="B78" s="5" t="s">
        <v>75</v>
      </c>
      <c r="C78" s="6"/>
      <c r="D78" s="7"/>
      <c r="E78" s="7"/>
      <c r="F78" s="5" t="s">
        <v>740</v>
      </c>
      <c r="G78" s="5" t="s">
        <v>78</v>
      </c>
      <c r="H78" s="5" t="s">
        <v>78</v>
      </c>
      <c r="I78" s="5" t="s">
        <v>79</v>
      </c>
      <c r="J78" s="5" t="s">
        <v>80</v>
      </c>
      <c r="K78" s="5" t="s">
        <v>741</v>
      </c>
      <c r="L78" s="5" t="s">
        <v>82</v>
      </c>
      <c r="M78" s="5" t="s">
        <v>83</v>
      </c>
      <c r="N78" s="5" t="s">
        <v>84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 t="s">
        <v>742</v>
      </c>
      <c r="AC78" s="5" t="str">
        <f>"460001199609040719"</f>
        <v>460001199609040719</v>
      </c>
      <c r="AD78" s="5" t="s">
        <v>743</v>
      </c>
      <c r="AE78" s="5" t="s">
        <v>183</v>
      </c>
      <c r="AF78" s="5" t="s">
        <v>744</v>
      </c>
      <c r="AG78" s="5">
        <v>13136033227</v>
      </c>
      <c r="AH78" s="5"/>
      <c r="AI78" s="5" t="str">
        <f>""</f>
        <v/>
      </c>
      <c r="AJ78" s="5"/>
      <c r="AK78" s="5"/>
      <c r="AL78" s="5"/>
      <c r="AM78" s="5"/>
      <c r="AN78" s="5"/>
      <c r="AO78" s="5" t="str">
        <f>""</f>
        <v/>
      </c>
      <c r="AP78" s="5"/>
      <c r="AQ78" s="5"/>
      <c r="AR78" s="5"/>
      <c r="AS78" s="5"/>
      <c r="AT78" s="5"/>
      <c r="AU78" s="5" t="str">
        <f t="shared" ref="AU78" si="10">""</f>
        <v/>
      </c>
      <c r="AV78" s="5"/>
      <c r="AW78" s="5"/>
      <c r="AX78" s="5"/>
      <c r="AY78" s="5"/>
      <c r="AZ78" s="5"/>
      <c r="BA78" s="1" t="str">
        <f t="shared" ref="BA78" si="11">""</f>
        <v/>
      </c>
      <c r="BF78" s="1" t="s">
        <v>745</v>
      </c>
      <c r="BG78" s="1">
        <v>13976203467</v>
      </c>
      <c r="BH78" s="1" t="s">
        <v>746</v>
      </c>
      <c r="BI78" s="1" t="s">
        <v>747</v>
      </c>
      <c r="BN78" s="1" t="s">
        <v>96</v>
      </c>
      <c r="BO78" s="1">
        <v>15248952040</v>
      </c>
      <c r="BP78" s="1" t="s">
        <v>97</v>
      </c>
      <c r="BQ78" s="1" t="s">
        <v>98</v>
      </c>
      <c r="FB78" s="9"/>
      <c r="FC78" s="9"/>
      <c r="FD78" s="9"/>
      <c r="FE78" s="9"/>
      <c r="FF78" s="1" t="s">
        <v>748</v>
      </c>
    </row>
  </sheetData>
  <mergeCells count="1">
    <mergeCell ref="A1:AZ1"/>
  </mergeCells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chengyunzhou</dc:creator>
  <cp:lastModifiedBy>dreamsummit</cp:lastModifiedBy>
  <dcterms:created xsi:type="dcterms:W3CDTF">2017-04-18T05:17:00Z</dcterms:created>
  <dcterms:modified xsi:type="dcterms:W3CDTF">2017-04-19T06:42:45Z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