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71F" lockStructure="1"/>
  <bookViews>
    <workbookView xWindow="600" yWindow="90" windowWidth="20475" windowHeight="9645"/>
  </bookViews>
  <sheets>
    <sheet name="20160401" sheetId="1" r:id="rId1"/>
  </sheets>
  <calcPr calcId="145621"/>
</workbook>
</file>

<file path=xl/calcChain.xml><?xml version="1.0" encoding="utf-8"?>
<calcChain xmlns="http://schemas.openxmlformats.org/spreadsheetml/2006/main">
  <c r="Z2" i="1" l="1"/>
  <c r="AF2" i="1"/>
  <c r="AL2" i="1"/>
  <c r="AR2" i="1"/>
  <c r="AX2" i="1"/>
  <c r="Z3" i="1"/>
  <c r="AF3" i="1"/>
  <c r="AL3" i="1"/>
  <c r="AR3" i="1"/>
  <c r="AX3" i="1"/>
  <c r="Z4" i="1"/>
  <c r="AF4" i="1"/>
  <c r="AL4" i="1"/>
  <c r="AR4" i="1"/>
  <c r="AX4" i="1"/>
  <c r="Z5" i="1"/>
  <c r="AF5" i="1"/>
  <c r="AL5" i="1"/>
  <c r="AR5" i="1"/>
  <c r="AX5" i="1"/>
  <c r="Z6" i="1"/>
  <c r="AF6" i="1"/>
  <c r="AL6" i="1"/>
  <c r="AR6" i="1"/>
  <c r="AX6" i="1"/>
  <c r="Z7" i="1"/>
  <c r="AF7" i="1"/>
  <c r="AL7" i="1"/>
  <c r="AR7" i="1"/>
  <c r="AX7" i="1"/>
  <c r="Z8" i="1"/>
  <c r="AF8" i="1"/>
  <c r="AL8" i="1"/>
  <c r="AR8" i="1"/>
  <c r="AX8" i="1"/>
  <c r="Z9" i="1"/>
  <c r="AF9" i="1"/>
  <c r="AL9" i="1"/>
  <c r="AR9" i="1"/>
  <c r="AX9" i="1"/>
  <c r="Z10" i="1"/>
  <c r="AF10" i="1"/>
  <c r="AL10" i="1"/>
  <c r="AR10" i="1"/>
  <c r="AX10" i="1"/>
  <c r="Z11" i="1"/>
  <c r="AF11" i="1"/>
  <c r="AL11" i="1"/>
  <c r="AR11" i="1"/>
  <c r="AX11" i="1"/>
  <c r="Z12" i="1"/>
  <c r="AF12" i="1"/>
  <c r="AL12" i="1"/>
  <c r="AR12" i="1"/>
  <c r="AX12" i="1"/>
  <c r="Z13" i="1"/>
  <c r="AF13" i="1"/>
  <c r="AL13" i="1"/>
  <c r="AR13" i="1"/>
  <c r="AX13" i="1"/>
  <c r="Z14" i="1"/>
  <c r="AF14" i="1"/>
  <c r="AL14" i="1"/>
  <c r="AR14" i="1"/>
  <c r="AX14" i="1"/>
  <c r="Z15" i="1"/>
  <c r="AF15" i="1"/>
  <c r="AL15" i="1"/>
  <c r="AR15" i="1"/>
  <c r="AX15" i="1"/>
  <c r="Z16" i="1"/>
  <c r="AF16" i="1"/>
  <c r="AL16" i="1"/>
  <c r="AR16" i="1"/>
  <c r="AX16" i="1"/>
  <c r="Z17" i="1"/>
  <c r="AF17" i="1"/>
  <c r="AL17" i="1"/>
  <c r="AR17" i="1"/>
  <c r="AX17" i="1"/>
  <c r="Z18" i="1"/>
  <c r="AF18" i="1"/>
  <c r="AL18" i="1"/>
  <c r="AR18" i="1"/>
  <c r="AX18" i="1"/>
  <c r="Z19" i="1"/>
  <c r="AF19" i="1"/>
  <c r="AL19" i="1"/>
  <c r="AR19" i="1"/>
  <c r="AX19" i="1"/>
  <c r="Z20" i="1"/>
  <c r="AF20" i="1"/>
  <c r="AL20" i="1"/>
  <c r="AR20" i="1"/>
  <c r="AX20" i="1"/>
  <c r="Z21" i="1"/>
  <c r="AF21" i="1"/>
  <c r="AL21" i="1"/>
  <c r="AR21" i="1"/>
  <c r="AX21" i="1"/>
  <c r="Z22" i="1"/>
  <c r="AF22" i="1"/>
  <c r="AL22" i="1"/>
  <c r="AR22" i="1"/>
  <c r="AX22" i="1"/>
  <c r="Z23" i="1"/>
  <c r="AF23" i="1"/>
  <c r="AL23" i="1"/>
  <c r="AR23" i="1"/>
  <c r="AX23" i="1"/>
  <c r="Z24" i="1"/>
  <c r="AF24" i="1"/>
  <c r="AL24" i="1"/>
  <c r="AR24" i="1"/>
  <c r="AX24" i="1"/>
  <c r="Z25" i="1"/>
  <c r="AF25" i="1"/>
  <c r="AL25" i="1"/>
  <c r="AR25" i="1"/>
  <c r="AX25" i="1"/>
  <c r="Z26" i="1"/>
  <c r="AF26" i="1"/>
  <c r="AL26" i="1"/>
  <c r="AR26" i="1"/>
  <c r="AX26" i="1"/>
  <c r="Z27" i="1"/>
  <c r="AF27" i="1"/>
  <c r="AL27" i="1"/>
  <c r="AR27" i="1"/>
  <c r="AX27" i="1"/>
  <c r="Z28" i="1"/>
  <c r="AF28" i="1"/>
  <c r="AL28" i="1"/>
  <c r="AR28" i="1"/>
  <c r="AX28" i="1"/>
  <c r="Z29" i="1"/>
  <c r="AF29" i="1"/>
  <c r="AL29" i="1"/>
  <c r="AR29" i="1"/>
  <c r="AX29" i="1"/>
  <c r="Z30" i="1"/>
  <c r="AF30" i="1"/>
  <c r="AL30" i="1"/>
  <c r="AR30" i="1"/>
  <c r="AX30" i="1"/>
  <c r="Z31" i="1"/>
  <c r="AF31" i="1"/>
  <c r="AL31" i="1"/>
  <c r="AR31" i="1"/>
  <c r="AX31" i="1"/>
  <c r="Z32" i="1"/>
  <c r="AF32" i="1"/>
  <c r="AL32" i="1"/>
  <c r="AR32" i="1"/>
  <c r="AX32" i="1"/>
  <c r="Z33" i="1"/>
  <c r="AF33" i="1"/>
  <c r="AL33" i="1"/>
  <c r="AR33" i="1"/>
  <c r="AX33" i="1"/>
  <c r="Z34" i="1"/>
  <c r="AF34" i="1"/>
  <c r="AL34" i="1"/>
  <c r="AR34" i="1"/>
  <c r="AX34" i="1"/>
  <c r="Z35" i="1"/>
  <c r="AF35" i="1"/>
  <c r="AL35" i="1"/>
  <c r="AR35" i="1"/>
  <c r="AX35" i="1"/>
  <c r="Z36" i="1"/>
  <c r="AF36" i="1"/>
  <c r="AL36" i="1"/>
  <c r="AR36" i="1"/>
  <c r="AX36" i="1"/>
  <c r="Z37" i="1"/>
  <c r="AF37" i="1"/>
  <c r="AL37" i="1"/>
  <c r="AR37" i="1"/>
  <c r="AX37" i="1"/>
  <c r="Z38" i="1"/>
  <c r="AF38" i="1"/>
  <c r="AL38" i="1"/>
  <c r="AR38" i="1"/>
  <c r="AX38" i="1"/>
  <c r="Z39" i="1"/>
  <c r="AF39" i="1"/>
  <c r="AL39" i="1"/>
  <c r="AR39" i="1"/>
  <c r="AX39" i="1"/>
  <c r="Z40" i="1"/>
  <c r="AF40" i="1"/>
  <c r="AL40" i="1"/>
  <c r="AR40" i="1"/>
  <c r="AX40" i="1"/>
  <c r="Z41" i="1"/>
  <c r="AF41" i="1"/>
  <c r="AL41" i="1"/>
  <c r="AR41" i="1"/>
  <c r="AX41" i="1"/>
  <c r="Z42" i="1"/>
  <c r="AF42" i="1"/>
  <c r="AL42" i="1"/>
  <c r="AR42" i="1"/>
  <c r="AX42" i="1"/>
  <c r="Z43" i="1"/>
  <c r="AF43" i="1"/>
  <c r="AL43" i="1"/>
  <c r="AR43" i="1"/>
  <c r="AX43" i="1"/>
  <c r="Z44" i="1"/>
  <c r="AF44" i="1"/>
  <c r="AL44" i="1"/>
  <c r="AR44" i="1"/>
  <c r="AX44" i="1"/>
  <c r="Z45" i="1"/>
  <c r="AF45" i="1"/>
  <c r="AL45" i="1"/>
  <c r="AR45" i="1"/>
  <c r="AX45" i="1"/>
  <c r="Z46" i="1"/>
  <c r="AF46" i="1"/>
  <c r="AL46" i="1"/>
  <c r="AR46" i="1"/>
  <c r="AX46" i="1"/>
  <c r="Z47" i="1"/>
  <c r="AF47" i="1"/>
  <c r="AL47" i="1"/>
  <c r="AR47" i="1"/>
  <c r="AX47" i="1"/>
  <c r="Z48" i="1"/>
  <c r="AF48" i="1"/>
  <c r="AL48" i="1"/>
  <c r="AR48" i="1"/>
  <c r="AX48" i="1"/>
  <c r="Z49" i="1"/>
  <c r="AF49" i="1"/>
  <c r="AL49" i="1"/>
  <c r="AR49" i="1"/>
  <c r="AX49" i="1"/>
  <c r="Z50" i="1"/>
  <c r="AF50" i="1"/>
  <c r="AL50" i="1"/>
  <c r="AR50" i="1"/>
  <c r="AX50" i="1"/>
  <c r="Z51" i="1"/>
  <c r="AF51" i="1"/>
  <c r="AL51" i="1"/>
  <c r="AR51" i="1"/>
  <c r="AX51" i="1"/>
  <c r="Z52" i="1"/>
  <c r="AF52" i="1"/>
  <c r="AL52" i="1"/>
  <c r="AR52" i="1"/>
  <c r="AX52" i="1"/>
  <c r="Z53" i="1"/>
  <c r="AF53" i="1"/>
  <c r="AL53" i="1"/>
  <c r="AR53" i="1"/>
  <c r="AX53" i="1"/>
  <c r="Z54" i="1"/>
  <c r="AF54" i="1"/>
  <c r="AL54" i="1"/>
  <c r="AR54" i="1"/>
  <c r="AX54" i="1"/>
  <c r="Z55" i="1"/>
  <c r="AF55" i="1"/>
  <c r="AL55" i="1"/>
  <c r="AR55" i="1"/>
  <c r="AX55" i="1"/>
  <c r="Z56" i="1"/>
  <c r="AF56" i="1"/>
  <c r="AL56" i="1"/>
  <c r="AR56" i="1"/>
  <c r="AX56" i="1"/>
  <c r="Z57" i="1"/>
  <c r="AF57" i="1"/>
  <c r="AL57" i="1"/>
  <c r="AR57" i="1"/>
  <c r="AX57" i="1"/>
  <c r="Z58" i="1"/>
  <c r="AF58" i="1"/>
  <c r="AL58" i="1"/>
  <c r="AR58" i="1"/>
  <c r="AX58" i="1"/>
  <c r="Z59" i="1"/>
  <c r="AF59" i="1"/>
  <c r="AL59" i="1"/>
  <c r="AR59" i="1"/>
  <c r="AX59" i="1"/>
  <c r="Z60" i="1"/>
  <c r="AF60" i="1"/>
  <c r="AL60" i="1"/>
  <c r="AR60" i="1"/>
  <c r="AX60" i="1"/>
  <c r="Z61" i="1"/>
  <c r="AF61" i="1"/>
  <c r="AL61" i="1"/>
  <c r="AR61" i="1"/>
  <c r="AX61" i="1"/>
  <c r="Z62" i="1"/>
  <c r="AF62" i="1"/>
  <c r="AL62" i="1"/>
  <c r="AR62" i="1"/>
  <c r="AX62" i="1"/>
  <c r="Z63" i="1"/>
  <c r="AF63" i="1"/>
  <c r="AL63" i="1"/>
  <c r="AR63" i="1"/>
  <c r="AX63" i="1"/>
  <c r="Z64" i="1"/>
  <c r="AF64" i="1"/>
  <c r="AL64" i="1"/>
  <c r="AR64" i="1"/>
  <c r="AX64" i="1"/>
  <c r="Z65" i="1"/>
  <c r="AF65" i="1"/>
  <c r="AL65" i="1"/>
  <c r="AR65" i="1"/>
  <c r="AX65" i="1"/>
  <c r="Z66" i="1"/>
  <c r="AF66" i="1"/>
  <c r="AL66" i="1"/>
  <c r="AR66" i="1"/>
  <c r="AX66" i="1"/>
  <c r="Z67" i="1"/>
  <c r="AF67" i="1"/>
  <c r="AL67" i="1"/>
  <c r="AR67" i="1"/>
  <c r="AX67" i="1"/>
  <c r="Z68" i="1"/>
  <c r="AF68" i="1"/>
  <c r="AL68" i="1"/>
  <c r="AR68" i="1"/>
  <c r="AX68" i="1"/>
  <c r="Z69" i="1"/>
  <c r="AF69" i="1"/>
  <c r="AL69" i="1"/>
  <c r="AR69" i="1"/>
  <c r="AX69" i="1"/>
  <c r="Z70" i="1"/>
  <c r="AF70" i="1"/>
  <c r="AL70" i="1"/>
  <c r="AR70" i="1"/>
  <c r="AX70" i="1"/>
  <c r="Z71" i="1"/>
  <c r="AF71" i="1"/>
  <c r="AL71" i="1"/>
  <c r="AR71" i="1"/>
  <c r="AX71" i="1"/>
  <c r="Z72" i="1"/>
  <c r="AF72" i="1"/>
  <c r="AL72" i="1"/>
  <c r="AR72" i="1"/>
  <c r="AX72" i="1"/>
  <c r="Z73" i="1"/>
  <c r="AF73" i="1"/>
  <c r="AL73" i="1"/>
  <c r="AR73" i="1"/>
  <c r="AX73" i="1"/>
  <c r="Z74" i="1"/>
  <c r="AF74" i="1"/>
  <c r="AL74" i="1"/>
  <c r="AR74" i="1"/>
  <c r="AX74" i="1"/>
  <c r="Z75" i="1"/>
  <c r="AF75" i="1"/>
  <c r="AL75" i="1"/>
  <c r="AR75" i="1"/>
  <c r="AX75" i="1"/>
  <c r="Z76" i="1"/>
  <c r="AF76" i="1"/>
  <c r="AL76" i="1"/>
  <c r="AR76" i="1"/>
  <c r="AX76" i="1"/>
  <c r="Z77" i="1"/>
  <c r="AF77" i="1"/>
  <c r="AL77" i="1"/>
  <c r="AR77" i="1"/>
  <c r="AX77" i="1"/>
  <c r="Z78" i="1"/>
  <c r="AF78" i="1"/>
  <c r="AL78" i="1"/>
  <c r="AR78" i="1"/>
  <c r="AX78" i="1"/>
  <c r="Z79" i="1"/>
  <c r="AF79" i="1"/>
  <c r="AL79" i="1"/>
  <c r="AR79" i="1"/>
  <c r="AX79" i="1"/>
  <c r="Z80" i="1"/>
  <c r="AF80" i="1"/>
  <c r="AL80" i="1"/>
  <c r="AR80" i="1"/>
  <c r="AX80" i="1"/>
  <c r="Z81" i="1"/>
  <c r="AF81" i="1"/>
  <c r="AL81" i="1"/>
  <c r="AR81" i="1"/>
  <c r="AX81" i="1"/>
  <c r="Z82" i="1"/>
  <c r="AF82" i="1"/>
  <c r="AL82" i="1"/>
  <c r="AR82" i="1"/>
  <c r="AX82" i="1"/>
  <c r="Z83" i="1"/>
  <c r="AF83" i="1"/>
  <c r="AL83" i="1"/>
  <c r="AR83" i="1"/>
  <c r="AX83" i="1"/>
  <c r="Z84" i="1"/>
  <c r="AF84" i="1"/>
  <c r="AL84" i="1"/>
  <c r="AR84" i="1"/>
  <c r="AX84" i="1"/>
  <c r="Z85" i="1"/>
  <c r="AF85" i="1"/>
  <c r="AL85" i="1"/>
  <c r="AR85" i="1"/>
  <c r="AX85" i="1"/>
  <c r="Z86" i="1"/>
  <c r="AF86" i="1"/>
  <c r="AL86" i="1"/>
  <c r="AR86" i="1"/>
  <c r="AX86" i="1"/>
  <c r="Z87" i="1"/>
  <c r="AF87" i="1"/>
  <c r="AL87" i="1"/>
  <c r="AR87" i="1"/>
  <c r="AX87" i="1"/>
  <c r="Z88" i="1"/>
  <c r="AF88" i="1"/>
  <c r="AL88" i="1"/>
  <c r="AR88" i="1"/>
  <c r="AX88" i="1"/>
  <c r="Z89" i="1"/>
  <c r="AF89" i="1"/>
  <c r="AL89" i="1"/>
  <c r="AR89" i="1"/>
  <c r="AX89" i="1"/>
  <c r="Z90" i="1"/>
  <c r="AF90" i="1"/>
  <c r="AL90" i="1"/>
  <c r="AR90" i="1"/>
  <c r="AX90" i="1"/>
  <c r="Z91" i="1"/>
  <c r="AF91" i="1"/>
  <c r="AL91" i="1"/>
  <c r="AR91" i="1"/>
  <c r="AX91" i="1"/>
  <c r="Z92" i="1"/>
  <c r="AF92" i="1"/>
  <c r="AL92" i="1"/>
  <c r="AR92" i="1"/>
  <c r="AX92" i="1"/>
  <c r="Z93" i="1"/>
  <c r="AF93" i="1"/>
  <c r="AL93" i="1"/>
  <c r="AR93" i="1"/>
  <c r="AX93" i="1"/>
  <c r="Z94" i="1"/>
  <c r="AF94" i="1"/>
  <c r="AL94" i="1"/>
  <c r="AR94" i="1"/>
  <c r="AX94" i="1"/>
  <c r="Z95" i="1"/>
  <c r="AF95" i="1"/>
  <c r="AL95" i="1"/>
  <c r="AR95" i="1"/>
  <c r="AX95" i="1"/>
  <c r="Z96" i="1"/>
  <c r="AF96" i="1"/>
  <c r="AL96" i="1"/>
  <c r="AR96" i="1"/>
  <c r="AX96" i="1"/>
  <c r="Z97" i="1"/>
  <c r="AF97" i="1"/>
  <c r="AL97" i="1"/>
  <c r="AR97" i="1"/>
  <c r="AX97" i="1"/>
  <c r="Z98" i="1"/>
  <c r="AF98" i="1"/>
  <c r="AL98" i="1"/>
  <c r="AR98" i="1"/>
  <c r="AX98" i="1"/>
  <c r="Z99" i="1"/>
  <c r="AF99" i="1"/>
  <c r="AL99" i="1"/>
  <c r="AR99" i="1"/>
  <c r="AX99" i="1"/>
  <c r="Z100" i="1"/>
  <c r="AF100" i="1"/>
  <c r="AL100" i="1"/>
  <c r="AR100" i="1"/>
  <c r="AX100" i="1"/>
  <c r="Z101" i="1"/>
  <c r="AF101" i="1"/>
  <c r="AL101" i="1"/>
  <c r="AR101" i="1"/>
  <c r="AX101" i="1"/>
  <c r="Z102" i="1"/>
  <c r="AF102" i="1"/>
  <c r="AL102" i="1"/>
  <c r="AR102" i="1"/>
  <c r="AX102" i="1"/>
  <c r="Z103" i="1"/>
  <c r="AF103" i="1"/>
  <c r="AL103" i="1"/>
  <c r="AR103" i="1"/>
  <c r="AX103" i="1"/>
  <c r="Z104" i="1"/>
  <c r="AF104" i="1"/>
  <c r="AL104" i="1"/>
  <c r="AR104" i="1"/>
  <c r="AX104" i="1"/>
  <c r="Z105" i="1"/>
  <c r="AF105" i="1"/>
  <c r="AL105" i="1"/>
  <c r="AR105" i="1"/>
  <c r="AX105" i="1"/>
  <c r="Z106" i="1"/>
  <c r="AF106" i="1"/>
  <c r="AL106" i="1"/>
  <c r="AR106" i="1"/>
  <c r="AX106" i="1"/>
  <c r="Z107" i="1"/>
  <c r="AF107" i="1"/>
  <c r="AL107" i="1"/>
  <c r="AR107" i="1"/>
  <c r="AX107" i="1"/>
  <c r="Z108" i="1"/>
  <c r="AF108" i="1"/>
  <c r="AL108" i="1"/>
  <c r="AR108" i="1"/>
  <c r="AX108" i="1"/>
  <c r="Z109" i="1"/>
  <c r="AF109" i="1"/>
  <c r="AL109" i="1"/>
  <c r="AR109" i="1"/>
  <c r="AX109" i="1"/>
  <c r="Z110" i="1"/>
  <c r="AF110" i="1"/>
  <c r="AL110" i="1"/>
  <c r="AR110" i="1"/>
  <c r="AX110" i="1"/>
  <c r="Z111" i="1"/>
  <c r="AF111" i="1"/>
  <c r="AL111" i="1"/>
  <c r="AR111" i="1"/>
  <c r="AX111" i="1"/>
  <c r="Z112" i="1"/>
  <c r="AF112" i="1"/>
  <c r="AL112" i="1"/>
  <c r="AR112" i="1"/>
  <c r="AX112" i="1"/>
  <c r="Z113" i="1"/>
  <c r="AF113" i="1"/>
  <c r="AL113" i="1"/>
  <c r="AR113" i="1"/>
  <c r="AX113" i="1"/>
  <c r="Z114" i="1"/>
  <c r="AF114" i="1"/>
  <c r="AL114" i="1"/>
  <c r="AR114" i="1"/>
  <c r="AX114" i="1"/>
  <c r="Z115" i="1"/>
  <c r="AF115" i="1"/>
  <c r="AL115" i="1"/>
  <c r="AR115" i="1"/>
  <c r="AX115" i="1"/>
  <c r="Z116" i="1"/>
  <c r="AF116" i="1"/>
  <c r="AL116" i="1"/>
  <c r="AR116" i="1"/>
  <c r="AX116" i="1"/>
  <c r="Z117" i="1"/>
  <c r="AF117" i="1"/>
  <c r="AL117" i="1"/>
  <c r="AR117" i="1"/>
  <c r="AX117" i="1"/>
  <c r="Z118" i="1"/>
  <c r="AF118" i="1"/>
  <c r="AL118" i="1"/>
  <c r="AR118" i="1"/>
  <c r="AX118" i="1"/>
  <c r="Z119" i="1"/>
  <c r="AF119" i="1"/>
  <c r="AL119" i="1"/>
  <c r="AR119" i="1"/>
  <c r="AX119" i="1"/>
  <c r="Z120" i="1"/>
  <c r="AF120" i="1"/>
  <c r="AL120" i="1"/>
  <c r="AR120" i="1"/>
  <c r="AX120" i="1"/>
  <c r="Z121" i="1"/>
  <c r="AF121" i="1"/>
  <c r="AL121" i="1"/>
  <c r="AR121" i="1"/>
  <c r="AX121" i="1"/>
  <c r="Z122" i="1"/>
  <c r="AF122" i="1"/>
  <c r="AL122" i="1"/>
  <c r="AR122" i="1"/>
  <c r="AX122" i="1"/>
  <c r="Z123" i="1"/>
  <c r="AF123" i="1"/>
  <c r="AL123" i="1"/>
  <c r="AR123" i="1"/>
  <c r="AX123" i="1"/>
  <c r="Z124" i="1"/>
  <c r="AF124" i="1"/>
  <c r="AL124" i="1"/>
  <c r="AR124" i="1"/>
  <c r="AX124" i="1"/>
  <c r="Z125" i="1"/>
  <c r="AF125" i="1"/>
  <c r="AL125" i="1"/>
  <c r="AR125" i="1"/>
  <c r="AX125" i="1"/>
  <c r="Z126" i="1"/>
  <c r="AF126" i="1"/>
  <c r="AL126" i="1"/>
  <c r="AR126" i="1"/>
  <c r="AX126" i="1"/>
  <c r="Z127" i="1"/>
  <c r="AF127" i="1"/>
  <c r="AL127" i="1"/>
  <c r="AR127" i="1"/>
  <c r="AX127" i="1"/>
  <c r="Z128" i="1"/>
  <c r="AF128" i="1"/>
  <c r="AL128" i="1"/>
  <c r="AR128" i="1"/>
  <c r="AX128" i="1"/>
  <c r="Z129" i="1"/>
  <c r="AF129" i="1"/>
  <c r="AL129" i="1"/>
  <c r="AR129" i="1"/>
  <c r="AX129" i="1"/>
  <c r="Z130" i="1"/>
  <c r="AF130" i="1"/>
  <c r="AL130" i="1"/>
  <c r="AR130" i="1"/>
  <c r="AX130" i="1"/>
  <c r="Z131" i="1"/>
  <c r="AF131" i="1"/>
  <c r="AL131" i="1"/>
  <c r="AR131" i="1"/>
  <c r="AX131" i="1"/>
  <c r="Z132" i="1"/>
  <c r="AF132" i="1"/>
  <c r="AL132" i="1"/>
  <c r="AR132" i="1"/>
  <c r="AX132" i="1"/>
  <c r="Z133" i="1"/>
  <c r="AF133" i="1"/>
  <c r="AL133" i="1"/>
  <c r="AR133" i="1"/>
  <c r="AX133" i="1"/>
  <c r="Z134" i="1"/>
  <c r="AF134" i="1"/>
  <c r="AL134" i="1"/>
  <c r="AR134" i="1"/>
  <c r="AX134" i="1"/>
  <c r="Z135" i="1"/>
  <c r="AF135" i="1"/>
  <c r="AL135" i="1"/>
  <c r="AR135" i="1"/>
  <c r="AX135" i="1"/>
  <c r="Z136" i="1"/>
  <c r="AF136" i="1"/>
  <c r="AL136" i="1"/>
  <c r="AR136" i="1"/>
  <c r="AX136" i="1"/>
  <c r="Z137" i="1"/>
  <c r="AF137" i="1"/>
  <c r="AL137" i="1"/>
  <c r="AR137" i="1"/>
  <c r="AX137" i="1"/>
</calcChain>
</file>

<file path=xl/sharedStrings.xml><?xml version="1.0" encoding="utf-8"?>
<sst xmlns="http://schemas.openxmlformats.org/spreadsheetml/2006/main" count="2866" uniqueCount="791">
  <si>
    <t>作品编号</t>
  </si>
  <si>
    <t>作品赛区</t>
  </si>
  <si>
    <t>作品分类</t>
  </si>
  <si>
    <t>报名表提交情况</t>
  </si>
  <si>
    <t>作品说明提交情况</t>
  </si>
  <si>
    <t>状态</t>
  </si>
  <si>
    <t>是否上传汇款凭证</t>
  </si>
  <si>
    <t>作品名称</t>
  </si>
  <si>
    <t>参赛学校</t>
  </si>
  <si>
    <t>省份</t>
  </si>
  <si>
    <t>性质</t>
  </si>
  <si>
    <t>部署链接1</t>
  </si>
  <si>
    <t>部署链接2</t>
  </si>
  <si>
    <t>百度开放云账号</t>
  </si>
  <si>
    <t>参赛文件夹访问网址</t>
  </si>
  <si>
    <t>作品文件包</t>
  </si>
  <si>
    <t>素材、源码包</t>
  </si>
  <si>
    <t>答辩辅助文件</t>
  </si>
  <si>
    <t>作品演示视频</t>
  </si>
  <si>
    <t>参赛文件夹访问网址提取码</t>
  </si>
  <si>
    <t>作品文件包提取码</t>
  </si>
  <si>
    <t>素材、源码包提取码</t>
  </si>
  <si>
    <t>答辩辅助文件提取码</t>
  </si>
  <si>
    <t>作品演示视频提取码</t>
  </si>
  <si>
    <t>作者一姓名</t>
  </si>
  <si>
    <t>作者一身份证</t>
  </si>
  <si>
    <t>作者一专业</t>
  </si>
  <si>
    <t>作者一年级</t>
  </si>
  <si>
    <t>作者一信箱</t>
  </si>
  <si>
    <t>作者一电话</t>
  </si>
  <si>
    <t>作者二姓名</t>
  </si>
  <si>
    <t>作者二身份证</t>
  </si>
  <si>
    <t>作者二专业</t>
  </si>
  <si>
    <t>作者二年级</t>
  </si>
  <si>
    <t>作者二信箱</t>
  </si>
  <si>
    <t>作者二电话</t>
  </si>
  <si>
    <t>作者三姓名</t>
  </si>
  <si>
    <t>作者三身份证</t>
  </si>
  <si>
    <t>作者三专业</t>
  </si>
  <si>
    <t>作者三年级</t>
  </si>
  <si>
    <t>作者三信箱</t>
  </si>
  <si>
    <t>作者三电话</t>
  </si>
  <si>
    <t>作者四姓名</t>
  </si>
  <si>
    <t>作者四身份证</t>
  </si>
  <si>
    <t>作者四专业</t>
  </si>
  <si>
    <t>作者四年级</t>
  </si>
  <si>
    <t>作者四信箱</t>
  </si>
  <si>
    <t>作者四电话</t>
  </si>
  <si>
    <t>作者五姓名</t>
  </si>
  <si>
    <t>作者五身份证</t>
  </si>
  <si>
    <t>作者五专业</t>
  </si>
  <si>
    <t>作者五年级</t>
  </si>
  <si>
    <t>作者五信箱</t>
  </si>
  <si>
    <t>作者五电话</t>
  </si>
  <si>
    <t>指导教师一姓名</t>
  </si>
  <si>
    <t>指导教师一电话</t>
  </si>
  <si>
    <t>指导教师一单位</t>
  </si>
  <si>
    <t>指导教师一信箱</t>
  </si>
  <si>
    <t>指导教师二姓名</t>
  </si>
  <si>
    <t>指导教师二电话</t>
  </si>
  <si>
    <t>指导教师二单位</t>
  </si>
  <si>
    <t>指导教师二信箱</t>
  </si>
  <si>
    <t>单位联系人姓名</t>
  </si>
  <si>
    <t>单位联系人电话</t>
  </si>
  <si>
    <t>单位联系人职务</t>
  </si>
  <si>
    <t>单位联系人信箱</t>
  </si>
  <si>
    <t>盖章报名表图片上传</t>
  </si>
  <si>
    <t>版权声明图片上传</t>
  </si>
  <si>
    <t>海南省级赛</t>
  </si>
  <si>
    <t>软件应用与开发-网站设计</t>
  </si>
  <si>
    <t>海南师范大学</t>
  </si>
  <si>
    <t>海南</t>
  </si>
  <si>
    <t>本科</t>
  </si>
  <si>
    <t>软件工程</t>
  </si>
  <si>
    <t>15248952040@126.com</t>
  </si>
  <si>
    <t>电子商务</t>
  </si>
  <si>
    <t>赵志青</t>
  </si>
  <si>
    <t>海南师范大学信息学院</t>
  </si>
  <si>
    <t>辅导员</t>
  </si>
  <si>
    <t>否</t>
  </si>
  <si>
    <t>赵志清</t>
  </si>
  <si>
    <t>数媒设计微电影组-自然遗产与文化遗产</t>
  </si>
  <si>
    <t>未提交</t>
  </si>
  <si>
    <t>《旋绿》</t>
  </si>
  <si>
    <t>洪明意</t>
  </si>
  <si>
    <t>教育技术学</t>
  </si>
  <si>
    <t>大三</t>
  </si>
  <si>
    <t>870351093@qq.com</t>
  </si>
  <si>
    <t>冯雪晴</t>
  </si>
  <si>
    <t>1178273841@qq.com</t>
  </si>
  <si>
    <t>李兰</t>
  </si>
  <si>
    <t>804435918@qq.com</t>
  </si>
  <si>
    <t>方云端</t>
  </si>
  <si>
    <t>海南师范大学信息科学技术学院</t>
  </si>
  <si>
    <t>24428454qq.com</t>
  </si>
  <si>
    <t>罗志刚</t>
  </si>
  <si>
    <t>33099047@qq.com</t>
  </si>
  <si>
    <t>微课与课件-中小学数学及自然科学</t>
  </si>
  <si>
    <t>探究三角形全等的条件</t>
  </si>
  <si>
    <t>王琚玢</t>
  </si>
  <si>
    <t>2015级</t>
  </si>
  <si>
    <t>704743495@qq.com</t>
  </si>
  <si>
    <t>翁羽浓</t>
  </si>
  <si>
    <t>1306498014@qq.com</t>
  </si>
  <si>
    <t>杨胤凰</t>
  </si>
  <si>
    <t>563962634@qq.com</t>
  </si>
  <si>
    <t>964976605@qq.com</t>
  </si>
  <si>
    <t>软件应用与开发-数据库应用</t>
  </si>
  <si>
    <t>易游</t>
  </si>
  <si>
    <t>黄洁</t>
  </si>
  <si>
    <t>计算机科学与技术</t>
  </si>
  <si>
    <t>1370841319@qq.com</t>
  </si>
  <si>
    <t>肖威</t>
  </si>
  <si>
    <t>719254502@qq.com</t>
  </si>
  <si>
    <t>邓正杰</t>
  </si>
  <si>
    <t>23282607@qq.com</t>
  </si>
  <si>
    <t>软件服务外包-移动终端应用</t>
  </si>
  <si>
    <t>海师校园</t>
  </si>
  <si>
    <t>陈玉健</t>
  </si>
  <si>
    <t>kevin_cyj@outlook.com</t>
  </si>
  <si>
    <t>高鹏程</t>
  </si>
  <si>
    <t>1290114059@qq.com</t>
  </si>
  <si>
    <t>谢春萍</t>
  </si>
  <si>
    <t>zdj_xiecp@163.com</t>
  </si>
  <si>
    <t>764976605@qq.com</t>
  </si>
  <si>
    <t>数媒设计动漫游戏组-游戏与交互（自主命题）</t>
  </si>
  <si>
    <t>海师跑酷</t>
  </si>
  <si>
    <t>李俊宇</t>
  </si>
  <si>
    <t>2013软件工程</t>
  </si>
  <si>
    <t>a834280418@126.com</t>
  </si>
  <si>
    <t>刘芬</t>
  </si>
  <si>
    <t>19848456@qq.com</t>
  </si>
  <si>
    <t>郑皓天</t>
  </si>
  <si>
    <t>软件工程2013</t>
  </si>
  <si>
    <t>41654564@qq.com</t>
  </si>
  <si>
    <t>冯建平</t>
  </si>
  <si>
    <t>实习平台</t>
  </si>
  <si>
    <t>1985055390@qq.com</t>
  </si>
  <si>
    <t>樊伟</t>
  </si>
  <si>
    <t>3786378@qq.com</t>
  </si>
  <si>
    <t>谭云宝</t>
  </si>
  <si>
    <t>5645646464@qq.com</t>
  </si>
  <si>
    <t>文斌</t>
  </si>
  <si>
    <t>数媒设计普通组-DV影片</t>
  </si>
  <si>
    <t>伊甸的光芒</t>
  </si>
  <si>
    <t>夏源青</t>
  </si>
  <si>
    <t>243465403@qq.com</t>
  </si>
  <si>
    <t>秦俊峰</t>
  </si>
  <si>
    <t>changeallth@163.com</t>
  </si>
  <si>
    <t>郝玥玮</t>
  </si>
  <si>
    <t>2897117034@qq.com</t>
  </si>
  <si>
    <t>副教授</t>
  </si>
  <si>
    <t>微课与课件-多媒体应用</t>
  </si>
  <si>
    <t>多面的世界（长方体的认识）</t>
  </si>
  <si>
    <t>陈保玉</t>
  </si>
  <si>
    <t>13级</t>
  </si>
  <si>
    <t>784090742@qq.com</t>
  </si>
  <si>
    <t>陈小怡</t>
  </si>
  <si>
    <t>13级教育技术学班本</t>
  </si>
  <si>
    <t>1150966440@qq.com</t>
  </si>
  <si>
    <t>袁美骤</t>
  </si>
  <si>
    <t>13级教育技术班本</t>
  </si>
  <si>
    <t>1282235618@qq.com</t>
  </si>
  <si>
    <t>数媒设计普通组-图形图像设计</t>
  </si>
  <si>
    <t>记忆与印象</t>
  </si>
  <si>
    <t>于涵</t>
  </si>
  <si>
    <t>yh1500@126.com</t>
  </si>
  <si>
    <t>董姝岐</t>
  </si>
  <si>
    <t>1971457070@qq.com</t>
  </si>
  <si>
    <t>346584164@qq.com</t>
  </si>
  <si>
    <t>教授</t>
  </si>
  <si>
    <t>漫天沙掩城，翠树化枯枝</t>
  </si>
  <si>
    <t>姜京丽</t>
  </si>
  <si>
    <t>大一</t>
  </si>
  <si>
    <t>821714523@qq.com</t>
  </si>
  <si>
    <t>李双慧</t>
  </si>
  <si>
    <t>1094251050@qq.com</t>
  </si>
  <si>
    <t>陈晨</t>
  </si>
  <si>
    <t>2898212921@qq.com</t>
  </si>
  <si>
    <t>者晓萍</t>
  </si>
  <si>
    <t>3025058771@qq.com</t>
  </si>
  <si>
    <t>绿野仙踪</t>
  </si>
  <si>
    <t>缪飞</t>
  </si>
  <si>
    <t>大二</t>
  </si>
  <si>
    <t>3304791928@qq.com</t>
  </si>
  <si>
    <t>钟小红</t>
  </si>
  <si>
    <t>1476221093@qq.com</t>
  </si>
  <si>
    <t>郑昌英</t>
  </si>
  <si>
    <t>965034268@qq.com</t>
  </si>
  <si>
    <t>数媒设计普通组-动画</t>
  </si>
  <si>
    <t>梦</t>
  </si>
  <si>
    <t>柏云武</t>
  </si>
  <si>
    <t>1948004137@qq.com</t>
  </si>
  <si>
    <t>卢艳妮</t>
  </si>
  <si>
    <t>935289932@qq.com</t>
  </si>
  <si>
    <t>数媒设计普通组-交互媒体</t>
  </si>
  <si>
    <t>C（college）S（students）Magazine</t>
  </si>
  <si>
    <t>王光宏</t>
  </si>
  <si>
    <t>14级</t>
  </si>
  <si>
    <t>2336438784@qq.com</t>
  </si>
  <si>
    <t>齐笑旸</t>
  </si>
  <si>
    <t>583050978@qq.com</t>
  </si>
  <si>
    <t>仝璐</t>
  </si>
  <si>
    <t>3043357390@qq.com</t>
  </si>
  <si>
    <t>程明雄</t>
  </si>
  <si>
    <t>CMXstudent789@126.com</t>
  </si>
  <si>
    <t>曾慧</t>
  </si>
  <si>
    <t>2013级</t>
  </si>
  <si>
    <t>1021644465@qq.com</t>
  </si>
  <si>
    <t>董思岐</t>
  </si>
  <si>
    <t>739845428@qq.com</t>
  </si>
  <si>
    <t>赵盛男</t>
  </si>
  <si>
    <t>982035250@qq.com</t>
  </si>
  <si>
    <t>冯义东</t>
  </si>
  <si>
    <t>919089470@qq.com</t>
  </si>
  <si>
    <t>绿色革命</t>
  </si>
  <si>
    <t>杜敏</t>
  </si>
  <si>
    <t>674827958@qq.com</t>
  </si>
  <si>
    <t>骆慧伦</t>
  </si>
  <si>
    <t>马壮</t>
  </si>
  <si>
    <t>绘画</t>
  </si>
  <si>
    <t>Photoshop 零基础动态字体制作</t>
  </si>
  <si>
    <t>王瑞旧</t>
  </si>
  <si>
    <t>2014级</t>
  </si>
  <si>
    <t>506266908@qq.com</t>
  </si>
  <si>
    <t>符修慧</t>
  </si>
  <si>
    <t>1072981945@qq.com</t>
  </si>
  <si>
    <t>龙远碧</t>
  </si>
  <si>
    <t>1120003477@qq.com</t>
  </si>
  <si>
    <t>爱丽丝梦游记</t>
  </si>
  <si>
    <t>戴丽娜</t>
  </si>
  <si>
    <t>13级师范班</t>
  </si>
  <si>
    <t>784412731@qq.com</t>
  </si>
  <si>
    <t>王萌</t>
  </si>
  <si>
    <t>1366318925@qq.com</t>
  </si>
  <si>
    <t>姚冬月</t>
  </si>
  <si>
    <t>284307543@qq.com</t>
  </si>
  <si>
    <t>难溶电解质的溶解平衡</t>
  </si>
  <si>
    <t>何珂瑶</t>
  </si>
  <si>
    <t>制药工程</t>
  </si>
  <si>
    <t>493617658@qq.com</t>
  </si>
  <si>
    <t>微课《赠汪伦》</t>
  </si>
  <si>
    <t>周文利</t>
  </si>
  <si>
    <t>1303012263@qq.com</t>
  </si>
  <si>
    <t>陈秋菊</t>
  </si>
  <si>
    <t>2032065793@qq.com</t>
  </si>
  <si>
    <t>陈少媚</t>
  </si>
  <si>
    <t>1289091698@qq.com</t>
  </si>
  <si>
    <t>《落叶归根》</t>
  </si>
  <si>
    <t>海南师范大学信息学院2</t>
  </si>
  <si>
    <t>李素娜</t>
  </si>
  <si>
    <t>1835855224@qq.com</t>
  </si>
  <si>
    <t>王小贝</t>
  </si>
  <si>
    <t>1136865763@qq.com</t>
  </si>
  <si>
    <t>熊超琼</t>
  </si>
  <si>
    <t>1670125796@qq.com</t>
  </si>
  <si>
    <t>何书前</t>
  </si>
  <si>
    <t>76005796@qq.com</t>
  </si>
  <si>
    <t>海南系列特色文化信息档案平台</t>
  </si>
  <si>
    <t>曹梦雪</t>
  </si>
  <si>
    <t>997647191@qq.com</t>
  </si>
  <si>
    <t>曹安妤</t>
  </si>
  <si>
    <t>364002341@qq.com</t>
  </si>
  <si>
    <t>黄慧眉</t>
  </si>
  <si>
    <t>物联网</t>
  </si>
  <si>
    <t>2447814515@qq.com</t>
  </si>
  <si>
    <t>马生全</t>
  </si>
  <si>
    <t>我可以和你交朋友吗？</t>
  </si>
  <si>
    <t>赵媛媛</t>
  </si>
  <si>
    <t>2325108537@qq.com</t>
  </si>
  <si>
    <t>刘朋香</t>
  </si>
  <si>
    <t>1102768385@qq.com</t>
  </si>
  <si>
    <t>朱伊</t>
  </si>
  <si>
    <t>532679053@qq.com</t>
  </si>
  <si>
    <t>软件应用与开发-虚拟实验平台</t>
  </si>
  <si>
    <t>海南旅游APP</t>
  </si>
  <si>
    <t>卜哲焜</t>
  </si>
  <si>
    <t>54950670@qq.com</t>
  </si>
  <si>
    <t>赵学超</t>
  </si>
  <si>
    <t>1551259961@qq.com</t>
  </si>
  <si>
    <t>杜诗琪</t>
  </si>
  <si>
    <t>854519254@qq.com</t>
  </si>
  <si>
    <t>554749578@qq.com</t>
  </si>
  <si>
    <t>绿色地球</t>
  </si>
  <si>
    <t>段奕如</t>
  </si>
  <si>
    <t>751559704@qq.com</t>
  </si>
  <si>
    <t>回归什寒</t>
  </si>
  <si>
    <t>王宁</t>
  </si>
  <si>
    <t>357724321@qq.com</t>
  </si>
  <si>
    <t>翁安琪</t>
  </si>
  <si>
    <t>2717495722@qq.com</t>
  </si>
  <si>
    <t>冯朝歌</t>
  </si>
  <si>
    <t>1029381321@qq.com</t>
  </si>
  <si>
    <t>邱春辉</t>
  </si>
  <si>
    <t>65451570@qq.com</t>
  </si>
  <si>
    <t>运动你我他</t>
  </si>
  <si>
    <t>张鑫</t>
  </si>
  <si>
    <t>558888660@139.com</t>
  </si>
  <si>
    <t>李佳鑫</t>
  </si>
  <si>
    <t>985302885@qq.com</t>
  </si>
  <si>
    <t>汪文靖</t>
  </si>
  <si>
    <t>韩冰</t>
  </si>
  <si>
    <t>27312585@qq.com</t>
  </si>
  <si>
    <t>微课与课件-中华优秀传统文化元素</t>
  </si>
  <si>
    <t>数媒设计动漫游戏组-游戏与交互（企业命题）</t>
  </si>
  <si>
    <t>忆望</t>
  </si>
  <si>
    <t>潘晨琛</t>
  </si>
  <si>
    <t>554619737@qq.com</t>
  </si>
  <si>
    <t>杨晶晶</t>
  </si>
  <si>
    <t>1431221361@qq.com</t>
  </si>
  <si>
    <t>第一时间</t>
  </si>
  <si>
    <t>马建波</t>
  </si>
  <si>
    <t>mjb1437@qq.com</t>
  </si>
  <si>
    <t>林诗聪</t>
  </si>
  <si>
    <t>2012级</t>
  </si>
  <si>
    <t>1129883871@qq.com</t>
  </si>
  <si>
    <t>603089783@qq.com</t>
  </si>
  <si>
    <t>数媒设计普通组-游戏</t>
  </si>
  <si>
    <t>魔音铃声</t>
  </si>
  <si>
    <t>叶箴言</t>
  </si>
  <si>
    <t>教育技术</t>
  </si>
  <si>
    <t>1755530361@qq.com</t>
  </si>
  <si>
    <t>齐文颖</t>
  </si>
  <si>
    <t>987130016@qq.com</t>
  </si>
  <si>
    <t>林翀嵘</t>
  </si>
  <si>
    <t>954103886@qq.com</t>
  </si>
  <si>
    <t>东方之帆</t>
  </si>
  <si>
    <t>李雪</t>
  </si>
  <si>
    <t>广播电视学</t>
  </si>
  <si>
    <t>923466197@qq.com</t>
  </si>
  <si>
    <t>330990472@qq.com</t>
  </si>
  <si>
    <t>微课与课件-计算机应用基础</t>
  </si>
  <si>
    <t>疯狂的计算机病毒</t>
  </si>
  <si>
    <t>陈乙星</t>
  </si>
  <si>
    <t>772469595@qq.com</t>
  </si>
  <si>
    <t>包妍凤</t>
  </si>
  <si>
    <t>253515940@qq.com</t>
  </si>
  <si>
    <t>王觅</t>
  </si>
  <si>
    <t>549857900@qq.com</t>
  </si>
  <si>
    <t>Mooc Introduction</t>
  </si>
  <si>
    <t>尚戌</t>
  </si>
  <si>
    <t>shangxu199@qq.com</t>
  </si>
  <si>
    <t>兰哲</t>
  </si>
  <si>
    <t>909811744@qq.com</t>
  </si>
  <si>
    <t>黄靖华</t>
  </si>
  <si>
    <t>2472492737@qq.com</t>
  </si>
  <si>
    <t>102938312@qq.com</t>
  </si>
  <si>
    <t>龙海峡</t>
  </si>
  <si>
    <t>微课与课件-汉语言文学</t>
  </si>
  <si>
    <t>不悔梦归处，只恨太匆匆</t>
  </si>
  <si>
    <t>闫宏</t>
  </si>
  <si>
    <t>810760941@qq.com</t>
  </si>
  <si>
    <t>张会</t>
  </si>
  <si>
    <t>2447463313@qq.com</t>
  </si>
  <si>
    <t>鲍媛媛</t>
  </si>
  <si>
    <t>15400706007@qq.com</t>
  </si>
  <si>
    <t>生之依存</t>
  </si>
  <si>
    <t>吉雅雯</t>
  </si>
  <si>
    <t>360980704@qq.com</t>
  </si>
  <si>
    <t>周雪倩</t>
  </si>
  <si>
    <t>1442107935@qq.com</t>
  </si>
  <si>
    <t>微课与课件-Internet应用</t>
  </si>
  <si>
    <t>十面埋伏</t>
  </si>
  <si>
    <t>孙雪霞</t>
  </si>
  <si>
    <t>137926772@qq.com</t>
  </si>
  <si>
    <t>符秋虹</t>
  </si>
  <si>
    <t>1094020981@qq.com</t>
  </si>
  <si>
    <t>黄珊</t>
  </si>
  <si>
    <t>小猴圣圣栽树</t>
  </si>
  <si>
    <t>王路</t>
  </si>
  <si>
    <t>计算机科学与技术非师</t>
  </si>
  <si>
    <t>1140643368@qq.com</t>
  </si>
  <si>
    <t>徐卓</t>
  </si>
  <si>
    <t>计算机科学与技术师范</t>
  </si>
  <si>
    <t>172230389@qq.com</t>
  </si>
  <si>
    <t>黎艺镁</t>
  </si>
  <si>
    <t>xiyuxixian@qq.com</t>
  </si>
  <si>
    <t>数媒设计动漫游戏组-数字平面（企业命题）</t>
  </si>
  <si>
    <t>我有我的yong</t>
  </si>
  <si>
    <t>张小春</t>
  </si>
  <si>
    <t>582877304@qq.com</t>
  </si>
  <si>
    <t>byy18789028521@163.com</t>
  </si>
  <si>
    <t>张洁</t>
  </si>
  <si>
    <t>《啊啾~~》</t>
  </si>
  <si>
    <t>林明</t>
  </si>
  <si>
    <t>867582031@qq.com</t>
  </si>
  <si>
    <t>胡小蕾</t>
  </si>
  <si>
    <t>2672382139@qq.com</t>
  </si>
  <si>
    <t>绿色世界</t>
  </si>
  <si>
    <t>魏立琳</t>
  </si>
  <si>
    <t>1716277910@qq.com</t>
  </si>
  <si>
    <t xml:space="preserve">1431221361@qq.com </t>
  </si>
  <si>
    <t>wangmi1025@163.com</t>
  </si>
  <si>
    <t>大学生握手平台</t>
  </si>
  <si>
    <t>刘浪</t>
  </si>
  <si>
    <t>1733004832@qq.com</t>
  </si>
  <si>
    <t>选机助手</t>
  </si>
  <si>
    <t>朱章鹏</t>
  </si>
  <si>
    <t>834962029@qq.com</t>
  </si>
  <si>
    <t>胡俊</t>
  </si>
  <si>
    <t>915713297@qq.com</t>
  </si>
  <si>
    <t>郭雪晶</t>
  </si>
  <si>
    <t>2488708770@qq.com</t>
  </si>
  <si>
    <t>小学语文知识点——句式转换之直接引语变间接引语</t>
  </si>
  <si>
    <t>胡佳萍</t>
  </si>
  <si>
    <t>小学教育（中文与社会方向）</t>
  </si>
  <si>
    <t>2715211987@qq.com</t>
  </si>
  <si>
    <t>张洪媛</t>
  </si>
  <si>
    <t>1933130851@qq.com</t>
  </si>
  <si>
    <t>马艺菲</t>
  </si>
  <si>
    <t>523371318@qq.com</t>
  </si>
  <si>
    <t>李翠白</t>
  </si>
  <si>
    <t>405900956@qq.com</t>
  </si>
  <si>
    <t>刘蕙萱</t>
  </si>
  <si>
    <t>261354032@qq.com</t>
  </si>
  <si>
    <t>副院长</t>
  </si>
  <si>
    <t>绿杨荫里绿为漆</t>
  </si>
  <si>
    <t>海南师范大学信息学院3</t>
  </si>
  <si>
    <t>张荣欣</t>
  </si>
  <si>
    <t>2901435236@qq.com</t>
  </si>
  <si>
    <t>最初的梦想</t>
  </si>
  <si>
    <t>童伊扬</t>
  </si>
  <si>
    <t>137224440@qq.com</t>
  </si>
  <si>
    <t>翟萌柔</t>
  </si>
  <si>
    <t>1376573794@qq.com</t>
  </si>
  <si>
    <t>“绿“野寻踪</t>
  </si>
  <si>
    <t>陈丹露</t>
  </si>
  <si>
    <t>2437858394@qq.com</t>
  </si>
  <si>
    <t>黄佳迎</t>
  </si>
  <si>
    <t>945317827@qq.com</t>
  </si>
  <si>
    <t>王萌宇</t>
  </si>
  <si>
    <t>904450817@qq.com</t>
  </si>
  <si>
    <t>沧海月明珠有泪</t>
  </si>
  <si>
    <t>桂菲</t>
  </si>
  <si>
    <t>925398687@qq.com</t>
  </si>
  <si>
    <t>阳艳菊</t>
  </si>
  <si>
    <t>1713805917@qq.com</t>
  </si>
  <si>
    <t>宋春晖</t>
  </si>
  <si>
    <t>1248045487@qq.com</t>
  </si>
  <si>
    <t>萌草</t>
  </si>
  <si>
    <t>海南师范大学信息学院4</t>
  </si>
  <si>
    <t>黄丽秀</t>
  </si>
  <si>
    <t>384107221@qq.com</t>
  </si>
  <si>
    <t>793846937@qq.com</t>
  </si>
  <si>
    <t>Panda's island</t>
  </si>
  <si>
    <t>陈尚书</t>
  </si>
  <si>
    <t>smart1028@live.com</t>
  </si>
  <si>
    <t>张宇</t>
  </si>
  <si>
    <t>944416829@qq.com</t>
  </si>
  <si>
    <t>Excel电子表格数据处理</t>
  </si>
  <si>
    <t>戴文芳</t>
  </si>
  <si>
    <t>572159801@qq.com</t>
  </si>
  <si>
    <t>丁艳</t>
  </si>
  <si>
    <t>191263522@qq.com</t>
  </si>
  <si>
    <t>蒲公英的“滤”计划</t>
  </si>
  <si>
    <t>田蕾</t>
  </si>
  <si>
    <t>教育技术学专业</t>
  </si>
  <si>
    <t>1424396144@qq.com</t>
  </si>
  <si>
    <t>王韩雪</t>
  </si>
  <si>
    <t>1203618949@qq.com</t>
  </si>
  <si>
    <t>黄金秋</t>
  </si>
  <si>
    <t>1648887192@qq.com</t>
  </si>
  <si>
    <t>《小儿垂钓》</t>
  </si>
  <si>
    <t>刘真真</t>
  </si>
  <si>
    <t>初等教育学院中文与社会方向</t>
  </si>
  <si>
    <t>691671070@qq.com</t>
  </si>
  <si>
    <t>苏雅斌</t>
  </si>
  <si>
    <t>2426788712@qq.com</t>
  </si>
  <si>
    <t>甘雪花</t>
  </si>
  <si>
    <t>2105454985@qq.com</t>
  </si>
  <si>
    <t>趣谈对联</t>
  </si>
  <si>
    <t>陈林晨</t>
  </si>
  <si>
    <t>553959524@qq.com</t>
  </si>
  <si>
    <t>林蕴臻</t>
  </si>
  <si>
    <t>汉语言文学</t>
  </si>
  <si>
    <t>463882808@qq.com</t>
  </si>
  <si>
    <t>杨鑫</t>
  </si>
  <si>
    <t>美术教育</t>
  </si>
  <si>
    <t>1069792678@qq.com</t>
  </si>
  <si>
    <t>海南师范大学信息技术学院</t>
  </si>
  <si>
    <t>苏教版小学一年级语文上册《四季》</t>
  </si>
  <si>
    <t>人教版小学一年级语文上册《东西南北》</t>
  </si>
  <si>
    <t>海南师范大学信息学院5</t>
  </si>
  <si>
    <t>《礼物》</t>
  </si>
  <si>
    <t>《逐帧动画学起来》</t>
  </si>
  <si>
    <t>刘春梅</t>
  </si>
  <si>
    <t>1605438842@qq.com</t>
  </si>
  <si>
    <t>周必玲</t>
  </si>
  <si>
    <t>2489772889@qq.com</t>
  </si>
  <si>
    <t>任春俊</t>
  </si>
  <si>
    <t>计算机科学与技术（师范）</t>
  </si>
  <si>
    <t>447209822@qq.com</t>
  </si>
  <si>
    <t>数媒设计中华民族文化组-动画</t>
  </si>
  <si>
    <t>与时空对话</t>
  </si>
  <si>
    <t>严晨</t>
  </si>
  <si>
    <t>642631052@qq.com</t>
  </si>
  <si>
    <t>李娟</t>
  </si>
  <si>
    <t>1281207052@qq.com</t>
  </si>
  <si>
    <t>新小儿垂钓</t>
  </si>
  <si>
    <t>刘薇</t>
  </si>
  <si>
    <t>1053408178@qq.com</t>
  </si>
  <si>
    <t>李世娜</t>
  </si>
  <si>
    <t>1537135690@qq.com</t>
  </si>
  <si>
    <t>刘瑞</t>
  </si>
  <si>
    <t>291206449@qq.com</t>
  </si>
  <si>
    <t>烽火，家</t>
  </si>
  <si>
    <t xml:space="preserve">张小春  </t>
  </si>
  <si>
    <t>《反了》</t>
  </si>
  <si>
    <t>陈佳琪</t>
  </si>
  <si>
    <t>教育技术学本</t>
  </si>
  <si>
    <t>971918120@qq.com</t>
  </si>
  <si>
    <t>李慧伦</t>
  </si>
  <si>
    <t>625110993@qq.com</t>
  </si>
  <si>
    <t>吴玉婷</t>
  </si>
  <si>
    <t>1609493404@qq.com</t>
  </si>
  <si>
    <t>信息科学技术学院教育技术系</t>
  </si>
  <si>
    <t>346584164@qq</t>
  </si>
  <si>
    <t>筑梦</t>
  </si>
  <si>
    <t>海南师范大学信息学院1</t>
  </si>
  <si>
    <t>黄丽敏</t>
  </si>
  <si>
    <t>825513767@qq.com</t>
  </si>
  <si>
    <t>李文慧</t>
  </si>
  <si>
    <t>767075296@qq.com</t>
  </si>
  <si>
    <t>张歆</t>
  </si>
  <si>
    <t>1324204573@qq.com</t>
  </si>
  <si>
    <t>免疫细胞</t>
  </si>
  <si>
    <t>龙绮晖</t>
  </si>
  <si>
    <t>1312091579@qq.com</t>
  </si>
  <si>
    <t>樊洁</t>
  </si>
  <si>
    <t>294711182@qq.com</t>
  </si>
  <si>
    <t>超级花名册（SuperRoster）</t>
  </si>
  <si>
    <t>王子勇</t>
  </si>
  <si>
    <t>826138363@qq.com</t>
  </si>
  <si>
    <t>高婉馨</t>
  </si>
  <si>
    <t>403554730@qq.com</t>
  </si>
  <si>
    <t>任炜</t>
  </si>
  <si>
    <t>2783800599@qq.com</t>
  </si>
  <si>
    <t>计算机通用知识</t>
  </si>
  <si>
    <t>李瑞帆</t>
  </si>
  <si>
    <t>计算机科学技术</t>
  </si>
  <si>
    <t>361048630@qq.com</t>
  </si>
  <si>
    <t>马小康</t>
  </si>
  <si>
    <t>数媒设计动漫游戏组-动漫衍生品（企业命题）</t>
  </si>
  <si>
    <t>土豆也疯狂</t>
  </si>
  <si>
    <t>茹瑶</t>
  </si>
  <si>
    <t>497173911@qq.com</t>
  </si>
  <si>
    <t>肖烨丹</t>
  </si>
  <si>
    <t>漆不了人心</t>
  </si>
  <si>
    <t>吕海潮</t>
  </si>
  <si>
    <t>2423270983@qq.com</t>
  </si>
  <si>
    <t>范博</t>
  </si>
  <si>
    <t>601491696@qq.com</t>
  </si>
  <si>
    <t>文定真</t>
  </si>
  <si>
    <t>595764569@qq.com</t>
  </si>
  <si>
    <t>《找规律》</t>
  </si>
  <si>
    <t>张蕾</t>
  </si>
  <si>
    <t>小学教育</t>
  </si>
  <si>
    <t>853181066@qq.com</t>
  </si>
  <si>
    <t>初等教育学院</t>
  </si>
  <si>
    <t>《游子吟》微课教程</t>
  </si>
  <si>
    <t>尹叶</t>
  </si>
  <si>
    <t>2429908737@qq.com</t>
  </si>
  <si>
    <t>吴琼</t>
  </si>
  <si>
    <t>1356616976@qq.com</t>
  </si>
  <si>
    <t>王彤</t>
  </si>
  <si>
    <t>1972658388@qq.com</t>
  </si>
  <si>
    <t>海南师范大学初等教育学院</t>
  </si>
  <si>
    <t>《葡萄沟》</t>
  </si>
  <si>
    <t>林芯慧</t>
  </si>
  <si>
    <t>小学教育中文与社会方向</t>
  </si>
  <si>
    <t>935161135@qq.com</t>
  </si>
  <si>
    <t>严安</t>
  </si>
  <si>
    <t>976007606@qq.com</t>
  </si>
  <si>
    <t>周诗贤</t>
  </si>
  <si>
    <t xml:space="preserve">strongxianer@163.com </t>
  </si>
  <si>
    <t>《古朗月行》</t>
  </si>
  <si>
    <t>strongxianer@163.com</t>
  </si>
  <si>
    <t>PPT动画制作技巧</t>
  </si>
  <si>
    <t>郭歌</t>
  </si>
  <si>
    <t>小学教育（数学）</t>
  </si>
  <si>
    <t>1286220502@qq.com</t>
  </si>
  <si>
    <t>朱以盛</t>
  </si>
  <si>
    <t>小学教育（中文）</t>
  </si>
  <si>
    <t>847981790@qq.com</t>
  </si>
  <si>
    <t>信息学院副院长</t>
  </si>
  <si>
    <t>弟子规——入则孝</t>
  </si>
  <si>
    <t>张旭</t>
  </si>
  <si>
    <t>14级小教中文二班</t>
  </si>
  <si>
    <t>121027363@qq.com</t>
  </si>
  <si>
    <t>许静波</t>
  </si>
  <si>
    <t>14小教中文二班</t>
  </si>
  <si>
    <t>1848537940@qq。com</t>
  </si>
  <si>
    <t>汪涵</t>
  </si>
  <si>
    <t>50191020@qq.com</t>
  </si>
  <si>
    <t>初级教师</t>
  </si>
  <si>
    <t>261254032@qq.com</t>
  </si>
  <si>
    <t>好的朋友</t>
  </si>
  <si>
    <t>赵家怡</t>
  </si>
  <si>
    <t>735513717@qq.com</t>
  </si>
  <si>
    <t>记忆</t>
  </si>
  <si>
    <t>申天青</t>
  </si>
  <si>
    <t>2013软件工程本（非师范）</t>
  </si>
  <si>
    <t>1547681531@qq.com</t>
  </si>
  <si>
    <t>徐全琴</t>
  </si>
  <si>
    <t>954919514@qq.com</t>
  </si>
  <si>
    <t>杨桂兰</t>
  </si>
  <si>
    <t>软件工程本</t>
  </si>
  <si>
    <t>1137941464@qq.com</t>
  </si>
  <si>
    <t>十面霾伏</t>
  </si>
  <si>
    <t>邵金鑫</t>
  </si>
  <si>
    <t>714307840@qq.com</t>
  </si>
  <si>
    <t>洪飞龙</t>
  </si>
  <si>
    <t>2314135571@qq.com</t>
  </si>
  <si>
    <t>霍志琪</t>
  </si>
  <si>
    <t>455062497@qq.com</t>
  </si>
  <si>
    <t>韩明畴</t>
  </si>
  <si>
    <t>362065895@qq.com</t>
  </si>
  <si>
    <t>《观沧海》微课设计</t>
  </si>
  <si>
    <t>滚蛋吧-伐木君</t>
  </si>
  <si>
    <t>罗雪欢</t>
  </si>
  <si>
    <t>化学师范</t>
  </si>
  <si>
    <t>1058686085@qq.com</t>
  </si>
  <si>
    <t>郑志群</t>
  </si>
  <si>
    <t>1137871629@qq.com</t>
  </si>
  <si>
    <t>待定</t>
  </si>
  <si>
    <t>程吉红</t>
  </si>
  <si>
    <t>798818624@qq.com</t>
  </si>
  <si>
    <t>李方圆</t>
  </si>
  <si>
    <t>410681627@qq.com</t>
  </si>
  <si>
    <t>孙宇昕</t>
  </si>
  <si>
    <t>sunyuxin3784330@qq.com</t>
  </si>
  <si>
    <t>《天南贡品》</t>
  </si>
  <si>
    <t>263361687@qq.com</t>
  </si>
  <si>
    <t>24428454@qq.com</t>
  </si>
  <si>
    <t>PS照片转古风效果</t>
  </si>
  <si>
    <t>964976605@</t>
  </si>
  <si>
    <t>数媒设计中华民族文化组-图形图像设计</t>
  </si>
  <si>
    <t>苗族服饰与图案</t>
  </si>
  <si>
    <t>杨鉴辉</t>
  </si>
  <si>
    <t>服装设计</t>
  </si>
  <si>
    <t>657599066@qq.com</t>
  </si>
  <si>
    <t>杨志远</t>
  </si>
  <si>
    <t>617958942@qq.com</t>
  </si>
  <si>
    <t>张清心</t>
  </si>
  <si>
    <t>619324063@qq.com</t>
  </si>
  <si>
    <t>陈海婷</t>
  </si>
  <si>
    <t>教师</t>
  </si>
  <si>
    <t>394129149qq.com</t>
  </si>
  <si>
    <t>数媒设计专业组-图形图像设计</t>
  </si>
  <si>
    <t>爱也“葱葱”</t>
  </si>
  <si>
    <t>刘洋</t>
  </si>
  <si>
    <t>1063358788@qq.com</t>
  </si>
  <si>
    <t>数媒设计中华民族文化组-交互媒体</t>
  </si>
  <si>
    <t>《当黎锦元素偶遇中国剪纸》</t>
  </si>
  <si>
    <t>刘晨</t>
  </si>
  <si>
    <t>服装与服饰专业</t>
  </si>
  <si>
    <t>674621413@qq.com</t>
  </si>
  <si>
    <t>翟远兰</t>
  </si>
  <si>
    <t>服装与服装设计</t>
  </si>
  <si>
    <t>645257923@qq.com</t>
  </si>
  <si>
    <t>姚倩倩</t>
  </si>
  <si>
    <t>服装与服饰设计</t>
  </si>
  <si>
    <t>1372028839@qq.com</t>
  </si>
  <si>
    <t>讲师</t>
  </si>
  <si>
    <t>民族服饰</t>
  </si>
  <si>
    <t>http://pan.baidu.com/s/1boVLIFX</t>
  </si>
  <si>
    <t>http://pan.baidu.com/s/1jH7QS0A</t>
  </si>
  <si>
    <t>http://pan.baidu.com/s/1o8OTU1k</t>
  </si>
  <si>
    <t>http://pan.baidu.com/s/1o7DOxlg</t>
  </si>
  <si>
    <t>诸葛茹</t>
  </si>
  <si>
    <t>zhuge1012793312@qq.com</t>
  </si>
  <si>
    <t>海南师范大学信息院教室</t>
  </si>
  <si>
    <t>海南师范大学信息院辅导员</t>
  </si>
  <si>
    <t>亲肤之约</t>
  </si>
  <si>
    <t>张朝飞</t>
  </si>
  <si>
    <t>数学与应用数学</t>
  </si>
  <si>
    <t>2809624371@qq.com</t>
  </si>
  <si>
    <t>陈芝</t>
  </si>
  <si>
    <t>刘玲</t>
  </si>
  <si>
    <t>陈才谋</t>
  </si>
  <si>
    <t>韩新方</t>
  </si>
  <si>
    <t>周少江</t>
  </si>
  <si>
    <t>0898 65892579</t>
  </si>
  <si>
    <t>衣着记忆</t>
  </si>
  <si>
    <t>杜泽</t>
  </si>
  <si>
    <t>大三年级</t>
  </si>
  <si>
    <t>445470128@qq.com</t>
  </si>
  <si>
    <t>王婉郦</t>
  </si>
  <si>
    <t>电子信息科学与技术</t>
  </si>
  <si>
    <t>1044308966@qq.com</t>
  </si>
  <si>
    <t>王雪</t>
  </si>
  <si>
    <t>1060520004@qq.com</t>
  </si>
  <si>
    <t>385383210@qq.com</t>
  </si>
  <si>
    <t>《七连星传说》</t>
  </si>
  <si>
    <t>刘奇</t>
  </si>
  <si>
    <t>1172551101@qq.com</t>
  </si>
  <si>
    <t>之道</t>
  </si>
  <si>
    <t>魏婷</t>
  </si>
  <si>
    <t>1787332349@qq.com</t>
  </si>
  <si>
    <t>张珊</t>
  </si>
  <si>
    <t>759435038@qq.com</t>
  </si>
  <si>
    <t>吴洪丽</t>
  </si>
  <si>
    <t>danshui@119.com</t>
  </si>
  <si>
    <t>符谋松</t>
  </si>
  <si>
    <t>数媒设计微电影组-国画、汉字、汉字书法、年画、剪纸、&lt;br&gt;音乐、戏剧、戏曲、曲艺</t>
  </si>
  <si>
    <t>5/N</t>
  </si>
  <si>
    <t>邹涵露</t>
  </si>
  <si>
    <t>526143147@qq.com</t>
  </si>
  <si>
    <t>张雪瑞</t>
  </si>
  <si>
    <t>1327244494@qq.com</t>
  </si>
  <si>
    <t>高聪</t>
  </si>
  <si>
    <t>578422314@qq.com</t>
  </si>
  <si>
    <t>951714238@qq.com</t>
  </si>
  <si>
    <t>come tear it</t>
  </si>
  <si>
    <t>看见只为聆听</t>
  </si>
  <si>
    <t>洪枫</t>
  </si>
  <si>
    <t>信息与计算科学</t>
  </si>
  <si>
    <t>1092245243@qq.com</t>
  </si>
  <si>
    <t>Photoshop-基本图像处理</t>
  </si>
  <si>
    <t>苏锦桃</t>
  </si>
  <si>
    <t>物联网工程</t>
  </si>
  <si>
    <t>物联网工程1班</t>
  </si>
  <si>
    <t>444158420@qq.com</t>
  </si>
  <si>
    <t>冯梓洋</t>
  </si>
  <si>
    <t>359290101@qq.com</t>
  </si>
  <si>
    <t>蒋永辉</t>
  </si>
  <si>
    <t>21473618@qq.com</t>
  </si>
  <si>
    <t>力学大师</t>
  </si>
  <si>
    <t>陈宏泽</t>
  </si>
  <si>
    <t>2379313082@qq.com</t>
  </si>
  <si>
    <t>李健功</t>
  </si>
  <si>
    <t>335291091@qq.com</t>
  </si>
  <si>
    <t>张静</t>
  </si>
  <si>
    <t>1160384095@qq.com</t>
  </si>
  <si>
    <t>修兴强</t>
  </si>
  <si>
    <t>xiu_hainu@163.com</t>
  </si>
  <si>
    <t>zhousj3210@qq.com</t>
  </si>
  <si>
    <t>《黎家·物語》</t>
  </si>
  <si>
    <t>张凡</t>
  </si>
  <si>
    <t>857038075@qq.com</t>
  </si>
  <si>
    <t>邓淑瑛</t>
  </si>
  <si>
    <t>374447464@qq.com</t>
  </si>
  <si>
    <t>梁泳坚</t>
  </si>
  <si>
    <t>1143653817@qq.com</t>
  </si>
  <si>
    <t>海南师范大学美术学院</t>
  </si>
  <si>
    <t>老师</t>
  </si>
  <si>
    <t>394129149@qq.com</t>
  </si>
  <si>
    <t>拖延症患者</t>
  </si>
  <si>
    <t>唐慧玲</t>
  </si>
  <si>
    <t>人力资源管理</t>
  </si>
  <si>
    <t>1085977429@qq.com</t>
  </si>
  <si>
    <t>《题西林壁》讲解</t>
  </si>
  <si>
    <t>薛秀宇</t>
  </si>
  <si>
    <t>598834815@qq.com</t>
  </si>
  <si>
    <t>祝若愚</t>
  </si>
  <si>
    <t>社会体育指导与管理</t>
  </si>
  <si>
    <t>41863862@qq.com</t>
  </si>
  <si>
    <t>徐海衡</t>
  </si>
  <si>
    <t>院长</t>
  </si>
  <si>
    <t>两位数的进位加法</t>
  </si>
  <si>
    <t>彭玉洁</t>
  </si>
  <si>
    <t>小学数学与科学方向1</t>
  </si>
  <si>
    <t>790711702@qq.com</t>
  </si>
  <si>
    <t>海南师范大学初等教育学院副院长</t>
  </si>
  <si>
    <t>来迹</t>
  </si>
  <si>
    <t>钱文军</t>
  </si>
  <si>
    <t>977674572@qq.com</t>
  </si>
  <si>
    <t>陈倩</t>
  </si>
  <si>
    <t>1272938094@qq.com</t>
  </si>
  <si>
    <t>青国青城</t>
  </si>
  <si>
    <t>海南师范大学信息学院6</t>
  </si>
  <si>
    <t>蔡峥峥</t>
  </si>
  <si>
    <t>857144397@qq.com</t>
  </si>
  <si>
    <t>陈小小</t>
  </si>
  <si>
    <t>陈核</t>
  </si>
  <si>
    <t>狼来了</t>
  </si>
  <si>
    <t>艾森</t>
  </si>
  <si>
    <t>517343026@qq.com</t>
  </si>
  <si>
    <t>高宇</t>
  </si>
  <si>
    <t>464392672@qq.com</t>
  </si>
  <si>
    <t>林齐刚</t>
  </si>
  <si>
    <t>136666098@qq.com</t>
  </si>
  <si>
    <t>Health</t>
  </si>
  <si>
    <t>刘乐元</t>
  </si>
  <si>
    <t>896378022@qq.com</t>
  </si>
  <si>
    <t>杨丽玲</t>
  </si>
  <si>
    <t>630487944@qq.com</t>
  </si>
  <si>
    <t>张磊</t>
  </si>
  <si>
    <t>13年级</t>
  </si>
  <si>
    <t>1282354786@qq.com</t>
  </si>
  <si>
    <t>41875825@qq.com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</si>
</sst>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37"/>
  <sheetViews>
    <sheetView tabSelected="1" view="pageBreakPreview" zoomScaleNormal="100" zoomScaleSheetLayoutView="100" workbookViewId="0">
      <pane ySplit="1" topLeftCell="A29" activePane="bottomLeft" state="frozen"/>
      <selection pane="bottomLeft" activeCell="AK12" sqref="AK12"/>
    </sheetView>
  </sheetViews>
  <sheetFormatPr defaultRowHeight="13.5" x14ac:dyDescent="0.15"/>
  <cols>
    <col min="1" max="1" width="9" style="4"/>
    <col min="2" max="2" width="10.125" style="1" hidden="1" customWidth="1"/>
    <col min="3" max="3" width="24.125" style="1" customWidth="1"/>
    <col min="4" max="4" width="15.125" style="1" hidden="1" customWidth="1"/>
    <col min="5" max="5" width="17.25" style="1" hidden="1" customWidth="1"/>
    <col min="6" max="6" width="0" style="1" hidden="1" customWidth="1"/>
    <col min="7" max="7" width="17.25" style="1" hidden="1" customWidth="1"/>
    <col min="8" max="8" width="22.375" style="4" customWidth="1"/>
    <col min="9" max="9" width="22.5" style="1" hidden="1" customWidth="1"/>
    <col min="10" max="11" width="5.25" style="1" hidden="1" customWidth="1"/>
    <col min="12" max="13" width="10" style="1" hidden="1" customWidth="1"/>
    <col min="14" max="14" width="15.125" style="1" hidden="1" customWidth="1"/>
    <col min="15" max="17" width="35" style="1" hidden="1" customWidth="1"/>
    <col min="18" max="18" width="13" style="1" hidden="1" customWidth="1"/>
    <col min="19" max="19" width="35" style="1" hidden="1" customWidth="1"/>
    <col min="20" max="20" width="25.5" style="1" hidden="1" customWidth="1"/>
    <col min="21" max="21" width="17.25" style="1" hidden="1" customWidth="1"/>
    <col min="22" max="24" width="19.25" style="1" hidden="1" customWidth="1"/>
    <col min="25" max="25" width="11" style="1" bestFit="1" customWidth="1"/>
    <col min="26" max="26" width="20.5" style="1" hidden="1" customWidth="1"/>
    <col min="27" max="27" width="27.625" style="1" hidden="1" customWidth="1"/>
    <col min="28" max="28" width="25.75" style="1" hidden="1" customWidth="1"/>
    <col min="29" max="29" width="25" style="1" hidden="1" customWidth="1"/>
    <col min="30" max="30" width="12.75" style="1" hidden="1" customWidth="1"/>
    <col min="31" max="31" width="11" style="4" bestFit="1" customWidth="1"/>
    <col min="32" max="32" width="21.625" style="1" hidden="1" customWidth="1"/>
    <col min="33" max="33" width="27.625" style="1" hidden="1" customWidth="1"/>
    <col min="34" max="34" width="25.75" style="1" hidden="1" customWidth="1"/>
    <col min="35" max="35" width="25" style="1" hidden="1" customWidth="1"/>
    <col min="36" max="36" width="12.75" style="1" hidden="1" customWidth="1"/>
    <col min="37" max="37" width="11" style="1" bestFit="1" customWidth="1"/>
    <col min="38" max="38" width="20.5" style="1" hidden="1" customWidth="1"/>
    <col min="39" max="39" width="27.625" style="1" hidden="1" customWidth="1"/>
    <col min="40" max="40" width="25.75" style="1" hidden="1" customWidth="1"/>
    <col min="41" max="41" width="25" style="1" hidden="1" customWidth="1"/>
    <col min="42" max="42" width="12.75" style="1" hidden="1" customWidth="1"/>
    <col min="43" max="43" width="11" style="4" bestFit="1" customWidth="1"/>
    <col min="44" max="44" width="20.5" style="1" hidden="1" customWidth="1"/>
    <col min="45" max="45" width="17.25" style="1" hidden="1" customWidth="1"/>
    <col min="46" max="46" width="11" style="1" hidden="1" customWidth="1"/>
    <col min="47" max="47" width="19.375" style="1" hidden="1" customWidth="1"/>
    <col min="48" max="48" width="12.125" style="1" hidden="1" customWidth="1"/>
    <col min="49" max="49" width="11" style="1" hidden="1" customWidth="1"/>
    <col min="50" max="50" width="13" style="1" hidden="1" customWidth="1"/>
    <col min="51" max="54" width="11" style="1" hidden="1" customWidth="1"/>
    <col min="55" max="55" width="15.125" style="1" bestFit="1" customWidth="1"/>
    <col min="56" max="56" width="15.125" style="1" hidden="1" customWidth="1"/>
    <col min="57" max="57" width="16" style="4" customWidth="1"/>
    <col min="58" max="58" width="23.875" style="1" hidden="1" customWidth="1"/>
    <col min="59" max="60" width="15.125" style="1" hidden="1" customWidth="1"/>
    <col min="61" max="61" width="21.375" style="1" hidden="1" customWidth="1"/>
    <col min="62" max="62" width="18.375" style="1" hidden="1" customWidth="1"/>
    <col min="63" max="63" width="15.125" style="1" bestFit="1" customWidth="1"/>
    <col min="64" max="64" width="12.75" style="1" hidden="1" customWidth="1"/>
    <col min="65" max="65" width="7.625" style="5" customWidth="1"/>
    <col min="66" max="66" width="17.125" style="1" hidden="1" customWidth="1"/>
    <col min="67" max="68" width="70.5" style="1" hidden="1" customWidth="1"/>
    <col min="69" max="16384" width="9" style="1"/>
  </cols>
  <sheetData>
    <row r="1" spans="1:68" ht="41.25" thickBot="1" x14ac:dyDescent="0.2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8" t="s">
        <v>30</v>
      </c>
      <c r="AF1" s="7" t="s">
        <v>31</v>
      </c>
      <c r="AG1" s="7" t="s">
        <v>32</v>
      </c>
      <c r="AH1" s="7" t="s">
        <v>33</v>
      </c>
      <c r="AI1" s="7" t="s">
        <v>34</v>
      </c>
      <c r="AJ1" s="7" t="s">
        <v>35</v>
      </c>
      <c r="AK1" s="7" t="s">
        <v>36</v>
      </c>
      <c r="AL1" s="7" t="s">
        <v>37</v>
      </c>
      <c r="AM1" s="7" t="s">
        <v>38</v>
      </c>
      <c r="AN1" s="7" t="s">
        <v>39</v>
      </c>
      <c r="AO1" s="7" t="s">
        <v>40</v>
      </c>
      <c r="AP1" s="7" t="s">
        <v>41</v>
      </c>
      <c r="AQ1" s="8" t="s">
        <v>42</v>
      </c>
      <c r="AR1" s="7" t="s">
        <v>43</v>
      </c>
      <c r="AS1" s="7" t="s">
        <v>44</v>
      </c>
      <c r="AT1" s="7" t="s">
        <v>45</v>
      </c>
      <c r="AU1" s="7" t="s">
        <v>46</v>
      </c>
      <c r="AV1" s="7" t="s">
        <v>47</v>
      </c>
      <c r="AW1" s="7" t="s">
        <v>48</v>
      </c>
      <c r="AX1" s="7" t="s">
        <v>49</v>
      </c>
      <c r="AY1" s="7" t="s">
        <v>50</v>
      </c>
      <c r="AZ1" s="7" t="s">
        <v>51</v>
      </c>
      <c r="BA1" s="7" t="s">
        <v>52</v>
      </c>
      <c r="BB1" s="7" t="s">
        <v>53</v>
      </c>
      <c r="BC1" s="7" t="s">
        <v>54</v>
      </c>
      <c r="BD1" s="7" t="s">
        <v>55</v>
      </c>
      <c r="BE1" s="8" t="s">
        <v>56</v>
      </c>
      <c r="BF1" s="7" t="s">
        <v>57</v>
      </c>
      <c r="BG1" s="7" t="s">
        <v>58</v>
      </c>
      <c r="BH1" s="7" t="s">
        <v>59</v>
      </c>
      <c r="BI1" s="7" t="s">
        <v>60</v>
      </c>
      <c r="BJ1" s="7" t="s">
        <v>61</v>
      </c>
      <c r="BK1" s="7" t="s">
        <v>62</v>
      </c>
      <c r="BL1" s="7" t="s">
        <v>63</v>
      </c>
      <c r="BM1" s="9" t="s">
        <v>64</v>
      </c>
      <c r="BN1" s="1" t="s">
        <v>65</v>
      </c>
      <c r="BO1" s="1" t="s">
        <v>66</v>
      </c>
      <c r="BP1" s="1" t="s">
        <v>67</v>
      </c>
    </row>
    <row r="2" spans="1:68" ht="27" x14ac:dyDescent="0.15">
      <c r="A2" s="21">
        <v>16259</v>
      </c>
      <c r="B2" s="18" t="s">
        <v>68</v>
      </c>
      <c r="C2" s="10" t="s">
        <v>81</v>
      </c>
      <c r="D2" s="10" t="s">
        <v>82</v>
      </c>
      <c r="E2" s="10" t="s">
        <v>82</v>
      </c>
      <c r="F2" s="10" t="s">
        <v>82</v>
      </c>
      <c r="G2" s="24" t="s">
        <v>79</v>
      </c>
      <c r="H2" s="21" t="s">
        <v>83</v>
      </c>
      <c r="I2" s="18" t="s">
        <v>77</v>
      </c>
      <c r="J2" s="10" t="s">
        <v>71</v>
      </c>
      <c r="K2" s="10" t="s">
        <v>72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 t="s">
        <v>84</v>
      </c>
      <c r="Z2" s="10" t="str">
        <f>"350121199502110313"</f>
        <v>350121199502110313</v>
      </c>
      <c r="AA2" s="10" t="s">
        <v>85</v>
      </c>
      <c r="AB2" s="10" t="s">
        <v>86</v>
      </c>
      <c r="AC2" s="10" t="s">
        <v>87</v>
      </c>
      <c r="AD2" s="10">
        <v>18217890302</v>
      </c>
      <c r="AE2" s="11" t="s">
        <v>88</v>
      </c>
      <c r="AF2" s="10" t="str">
        <f>"342222199207152467"</f>
        <v>342222199207152467</v>
      </c>
      <c r="AG2" s="10" t="s">
        <v>85</v>
      </c>
      <c r="AH2" s="10" t="s">
        <v>86</v>
      </c>
      <c r="AI2" s="10" t="s">
        <v>89</v>
      </c>
      <c r="AJ2" s="10">
        <v>15501873511</v>
      </c>
      <c r="AK2" s="10" t="s">
        <v>90</v>
      </c>
      <c r="AL2" s="10" t="str">
        <f>"411522199402123040"</f>
        <v>411522199402123040</v>
      </c>
      <c r="AM2" s="10" t="s">
        <v>85</v>
      </c>
      <c r="AN2" s="10" t="s">
        <v>86</v>
      </c>
      <c r="AO2" s="10" t="s">
        <v>91</v>
      </c>
      <c r="AP2" s="10">
        <v>18889407806</v>
      </c>
      <c r="AQ2" s="11"/>
      <c r="AR2" s="10" t="str">
        <f>""</f>
        <v/>
      </c>
      <c r="AS2" s="10"/>
      <c r="AT2" s="10"/>
      <c r="AU2" s="10"/>
      <c r="AV2" s="10"/>
      <c r="AW2" s="10"/>
      <c r="AX2" s="10" t="str">
        <f>""</f>
        <v/>
      </c>
      <c r="AY2" s="10"/>
      <c r="AZ2" s="10"/>
      <c r="BA2" s="10"/>
      <c r="BB2" s="10"/>
      <c r="BC2" s="10" t="s">
        <v>92</v>
      </c>
      <c r="BD2" s="10">
        <v>13118905225</v>
      </c>
      <c r="BE2" s="11" t="s">
        <v>93</v>
      </c>
      <c r="BF2" s="10" t="s">
        <v>94</v>
      </c>
      <c r="BG2" s="10"/>
      <c r="BH2" s="10"/>
      <c r="BI2" s="10"/>
      <c r="BJ2" s="10"/>
      <c r="BK2" s="10" t="s">
        <v>95</v>
      </c>
      <c r="BL2" s="10">
        <v>13307609500</v>
      </c>
      <c r="BM2" s="12"/>
      <c r="BN2" s="1" t="s">
        <v>96</v>
      </c>
    </row>
    <row r="3" spans="1:68" ht="27" x14ac:dyDescent="0.15">
      <c r="A3" s="22">
        <v>16260</v>
      </c>
      <c r="B3" s="19" t="s">
        <v>68</v>
      </c>
      <c r="C3" s="3" t="s">
        <v>97</v>
      </c>
      <c r="D3" s="3" t="s">
        <v>82</v>
      </c>
      <c r="E3" s="3" t="s">
        <v>82</v>
      </c>
      <c r="F3" s="3" t="s">
        <v>82</v>
      </c>
      <c r="G3" s="25" t="s">
        <v>79</v>
      </c>
      <c r="H3" s="22" t="s">
        <v>98</v>
      </c>
      <c r="I3" s="19" t="s">
        <v>77</v>
      </c>
      <c r="J3" s="3" t="s">
        <v>71</v>
      </c>
      <c r="K3" s="3" t="s">
        <v>72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 t="s">
        <v>99</v>
      </c>
      <c r="Z3" s="3" t="str">
        <f>"612401199708250422"</f>
        <v>612401199708250422</v>
      </c>
      <c r="AA3" s="3" t="s">
        <v>85</v>
      </c>
      <c r="AB3" s="3" t="s">
        <v>100</v>
      </c>
      <c r="AC3" s="3" t="s">
        <v>101</v>
      </c>
      <c r="AD3" s="3">
        <v>17719693016</v>
      </c>
      <c r="AE3" s="2" t="s">
        <v>102</v>
      </c>
      <c r="AF3" s="3" t="str">
        <f>"352227199610161826"</f>
        <v>352227199610161826</v>
      </c>
      <c r="AG3" s="3" t="s">
        <v>85</v>
      </c>
      <c r="AH3" s="3" t="s">
        <v>100</v>
      </c>
      <c r="AI3" s="3" t="s">
        <v>103</v>
      </c>
      <c r="AJ3" s="3">
        <v>13698922780</v>
      </c>
      <c r="AK3" s="3" t="s">
        <v>104</v>
      </c>
      <c r="AL3" s="3" t="str">
        <f>"35072119971209182X"</f>
        <v>35072119971209182X</v>
      </c>
      <c r="AM3" s="3" t="s">
        <v>85</v>
      </c>
      <c r="AN3" s="3" t="s">
        <v>100</v>
      </c>
      <c r="AO3" s="3" t="s">
        <v>105</v>
      </c>
      <c r="AP3" s="3">
        <v>15708991323</v>
      </c>
      <c r="AQ3" s="2"/>
      <c r="AR3" s="3" t="str">
        <f>""</f>
        <v/>
      </c>
      <c r="AS3" s="3"/>
      <c r="AT3" s="3"/>
      <c r="AU3" s="3"/>
      <c r="AV3" s="3"/>
      <c r="AW3" s="3"/>
      <c r="AX3" s="3" t="str">
        <f>""</f>
        <v/>
      </c>
      <c r="AY3" s="3"/>
      <c r="AZ3" s="3"/>
      <c r="BA3" s="3"/>
      <c r="BB3" s="3"/>
      <c r="BC3" s="3" t="s">
        <v>95</v>
      </c>
      <c r="BD3" s="3">
        <v>13307609500</v>
      </c>
      <c r="BE3" s="2" t="s">
        <v>70</v>
      </c>
      <c r="BF3" s="3" t="s">
        <v>96</v>
      </c>
      <c r="BG3" s="3"/>
      <c r="BH3" s="3"/>
      <c r="BI3" s="3"/>
      <c r="BJ3" s="3"/>
      <c r="BK3" s="3" t="s">
        <v>76</v>
      </c>
      <c r="BL3" s="3">
        <v>15248952040</v>
      </c>
      <c r="BM3" s="13" t="s">
        <v>78</v>
      </c>
      <c r="BN3" s="1" t="s">
        <v>106</v>
      </c>
    </row>
    <row r="4" spans="1:68" x14ac:dyDescent="0.15">
      <c r="A4" s="22">
        <v>16261</v>
      </c>
      <c r="B4" s="19" t="s">
        <v>68</v>
      </c>
      <c r="C4" s="3" t="s">
        <v>107</v>
      </c>
      <c r="D4" s="3" t="s">
        <v>82</v>
      </c>
      <c r="E4" s="3" t="s">
        <v>82</v>
      </c>
      <c r="F4" s="3" t="s">
        <v>82</v>
      </c>
      <c r="G4" s="25" t="s">
        <v>79</v>
      </c>
      <c r="H4" s="22" t="s">
        <v>108</v>
      </c>
      <c r="I4" s="19" t="s">
        <v>77</v>
      </c>
      <c r="J4" s="3" t="s">
        <v>71</v>
      </c>
      <c r="K4" s="3" t="s">
        <v>72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 t="s">
        <v>109</v>
      </c>
      <c r="Z4" s="3" t="str">
        <f>"362401199411012026"</f>
        <v>362401199411012026</v>
      </c>
      <c r="AA4" s="3" t="s">
        <v>110</v>
      </c>
      <c r="AB4" s="3">
        <v>2013</v>
      </c>
      <c r="AC4" s="3" t="s">
        <v>111</v>
      </c>
      <c r="AD4" s="3">
        <v>18789029332</v>
      </c>
      <c r="AE4" s="2" t="s">
        <v>112</v>
      </c>
      <c r="AF4" s="3" t="str">
        <f>"36240119931211203x"</f>
        <v>36240119931211203x</v>
      </c>
      <c r="AG4" s="3" t="s">
        <v>110</v>
      </c>
      <c r="AH4" s="3">
        <v>2013</v>
      </c>
      <c r="AI4" s="3" t="s">
        <v>113</v>
      </c>
      <c r="AJ4" s="3">
        <v>18976330896</v>
      </c>
      <c r="AK4" s="3"/>
      <c r="AL4" s="3" t="str">
        <f>""</f>
        <v/>
      </c>
      <c r="AM4" s="3"/>
      <c r="AN4" s="3"/>
      <c r="AO4" s="3"/>
      <c r="AP4" s="3"/>
      <c r="AQ4" s="2"/>
      <c r="AR4" s="3" t="str">
        <f>""</f>
        <v/>
      </c>
      <c r="AS4" s="3"/>
      <c r="AT4" s="3"/>
      <c r="AU4" s="3"/>
      <c r="AV4" s="3"/>
      <c r="AW4" s="3"/>
      <c r="AX4" s="3" t="str">
        <f>""</f>
        <v/>
      </c>
      <c r="AY4" s="3"/>
      <c r="AZ4" s="3"/>
      <c r="BA4" s="3"/>
      <c r="BB4" s="3"/>
      <c r="BC4" s="3" t="s">
        <v>114</v>
      </c>
      <c r="BD4" s="3">
        <v>13518827867</v>
      </c>
      <c r="BE4" s="2" t="s">
        <v>70</v>
      </c>
      <c r="BF4" s="3" t="s">
        <v>115</v>
      </c>
      <c r="BG4" s="3"/>
      <c r="BH4" s="3"/>
      <c r="BI4" s="3"/>
      <c r="BJ4" s="3"/>
      <c r="BK4" s="3" t="s">
        <v>76</v>
      </c>
      <c r="BL4" s="3">
        <v>15248952040</v>
      </c>
      <c r="BM4" s="13" t="s">
        <v>78</v>
      </c>
      <c r="BN4" s="1" t="s">
        <v>106</v>
      </c>
    </row>
    <row r="5" spans="1:68" x14ac:dyDescent="0.15">
      <c r="A5" s="22">
        <v>16262</v>
      </c>
      <c r="B5" s="19" t="s">
        <v>68</v>
      </c>
      <c r="C5" s="3" t="s">
        <v>116</v>
      </c>
      <c r="D5" s="3" t="s">
        <v>82</v>
      </c>
      <c r="E5" s="3" t="s">
        <v>82</v>
      </c>
      <c r="F5" s="3" t="s">
        <v>82</v>
      </c>
      <c r="G5" s="25" t="s">
        <v>79</v>
      </c>
      <c r="H5" s="22" t="s">
        <v>117</v>
      </c>
      <c r="I5" s="19" t="s">
        <v>77</v>
      </c>
      <c r="J5" s="3" t="s">
        <v>71</v>
      </c>
      <c r="K5" s="3" t="s">
        <v>72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 t="s">
        <v>118</v>
      </c>
      <c r="Z5" s="3" t="str">
        <f>"522726199407221910"</f>
        <v>522726199407221910</v>
      </c>
      <c r="AA5" s="3" t="s">
        <v>110</v>
      </c>
      <c r="AB5" s="3">
        <v>2013</v>
      </c>
      <c r="AC5" s="3" t="s">
        <v>119</v>
      </c>
      <c r="AD5" s="3">
        <v>18189883278</v>
      </c>
      <c r="AE5" s="2" t="s">
        <v>120</v>
      </c>
      <c r="AF5" s="3" t="str">
        <f>""</f>
        <v/>
      </c>
      <c r="AG5" s="3" t="s">
        <v>110</v>
      </c>
      <c r="AH5" s="3">
        <v>2013</v>
      </c>
      <c r="AI5" s="3" t="s">
        <v>121</v>
      </c>
      <c r="AJ5" s="3">
        <v>18689648785</v>
      </c>
      <c r="AK5" s="3" t="s">
        <v>122</v>
      </c>
      <c r="AL5" s="3" t="str">
        <f>""</f>
        <v/>
      </c>
      <c r="AM5" s="3" t="s">
        <v>110</v>
      </c>
      <c r="AN5" s="3">
        <v>2013</v>
      </c>
      <c r="AO5" s="3" t="s">
        <v>123</v>
      </c>
      <c r="AP5" s="3">
        <v>18889407792</v>
      </c>
      <c r="AQ5" s="2"/>
      <c r="AR5" s="3" t="str">
        <f>""</f>
        <v/>
      </c>
      <c r="AS5" s="3"/>
      <c r="AT5" s="3"/>
      <c r="AU5" s="3"/>
      <c r="AV5" s="3"/>
      <c r="AW5" s="3"/>
      <c r="AX5" s="3" t="str">
        <f>""</f>
        <v/>
      </c>
      <c r="AY5" s="3"/>
      <c r="AZ5" s="3"/>
      <c r="BA5" s="3"/>
      <c r="BB5" s="3"/>
      <c r="BC5" s="3"/>
      <c r="BD5" s="3"/>
      <c r="BE5" s="2"/>
      <c r="BF5" s="3"/>
      <c r="BG5" s="3"/>
      <c r="BH5" s="3"/>
      <c r="BI5" s="3"/>
      <c r="BJ5" s="3"/>
      <c r="BK5" s="3" t="s">
        <v>76</v>
      </c>
      <c r="BL5" s="3">
        <v>15248952040</v>
      </c>
      <c r="BM5" s="13" t="s">
        <v>78</v>
      </c>
      <c r="BN5" s="1" t="s">
        <v>124</v>
      </c>
    </row>
    <row r="6" spans="1:68" ht="27" x14ac:dyDescent="0.15">
      <c r="A6" s="22">
        <v>16263</v>
      </c>
      <c r="B6" s="19" t="s">
        <v>68</v>
      </c>
      <c r="C6" s="3" t="s">
        <v>125</v>
      </c>
      <c r="D6" s="3" t="s">
        <v>82</v>
      </c>
      <c r="E6" s="3" t="s">
        <v>82</v>
      </c>
      <c r="F6" s="3" t="s">
        <v>82</v>
      </c>
      <c r="G6" s="25" t="s">
        <v>79</v>
      </c>
      <c r="H6" s="22" t="s">
        <v>126</v>
      </c>
      <c r="I6" s="19" t="s">
        <v>77</v>
      </c>
      <c r="J6" s="3" t="s">
        <v>71</v>
      </c>
      <c r="K6" s="3" t="s">
        <v>72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 t="s">
        <v>127</v>
      </c>
      <c r="Z6" s="3" t="str">
        <f>"450322199410206538"</f>
        <v>450322199410206538</v>
      </c>
      <c r="AA6" s="3" t="s">
        <v>73</v>
      </c>
      <c r="AB6" s="3" t="s">
        <v>128</v>
      </c>
      <c r="AC6" s="3" t="s">
        <v>129</v>
      </c>
      <c r="AD6" s="3">
        <v>18976332761</v>
      </c>
      <c r="AE6" s="2" t="s">
        <v>130</v>
      </c>
      <c r="AF6" s="3" t="str">
        <f>"430703199506163260"</f>
        <v>430703199506163260</v>
      </c>
      <c r="AG6" s="3" t="s">
        <v>73</v>
      </c>
      <c r="AH6" s="3" t="s">
        <v>128</v>
      </c>
      <c r="AI6" s="3" t="s">
        <v>131</v>
      </c>
      <c r="AJ6" s="3">
        <v>18946233156</v>
      </c>
      <c r="AK6" s="3" t="s">
        <v>132</v>
      </c>
      <c r="AL6" s="3" t="str">
        <f>""</f>
        <v/>
      </c>
      <c r="AM6" s="3" t="s">
        <v>73</v>
      </c>
      <c r="AN6" s="3" t="s">
        <v>133</v>
      </c>
      <c r="AO6" s="3" t="s">
        <v>134</v>
      </c>
      <c r="AP6" s="3">
        <v>18943593156</v>
      </c>
      <c r="AQ6" s="2"/>
      <c r="AR6" s="3" t="str">
        <f>""</f>
        <v/>
      </c>
      <c r="AS6" s="3"/>
      <c r="AT6" s="3"/>
      <c r="AU6" s="3"/>
      <c r="AV6" s="3"/>
      <c r="AW6" s="3"/>
      <c r="AX6" s="3" t="str">
        <f>""</f>
        <v/>
      </c>
      <c r="AY6" s="3"/>
      <c r="AZ6" s="3"/>
      <c r="BA6" s="3"/>
      <c r="BB6" s="3"/>
      <c r="BC6" s="3" t="s">
        <v>135</v>
      </c>
      <c r="BD6" s="3">
        <v>18943593156</v>
      </c>
      <c r="BE6" s="2" t="s">
        <v>70</v>
      </c>
      <c r="BF6" s="3" t="s">
        <v>134</v>
      </c>
      <c r="BG6" s="3"/>
      <c r="BH6" s="3"/>
      <c r="BI6" s="3"/>
      <c r="BJ6" s="3"/>
      <c r="BK6" s="3" t="s">
        <v>76</v>
      </c>
      <c r="BL6" s="3"/>
      <c r="BM6" s="13"/>
    </row>
    <row r="7" spans="1:68" x14ac:dyDescent="0.15">
      <c r="A7" s="22">
        <v>16264</v>
      </c>
      <c r="B7" s="19" t="s">
        <v>68</v>
      </c>
      <c r="C7" s="3" t="s">
        <v>69</v>
      </c>
      <c r="D7" s="3" t="s">
        <v>82</v>
      </c>
      <c r="E7" s="3" t="s">
        <v>82</v>
      </c>
      <c r="F7" s="3" t="s">
        <v>82</v>
      </c>
      <c r="G7" s="25" t="s">
        <v>79</v>
      </c>
      <c r="H7" s="22" t="s">
        <v>136</v>
      </c>
      <c r="I7" s="19" t="s">
        <v>77</v>
      </c>
      <c r="J7" s="3" t="s">
        <v>71</v>
      </c>
      <c r="K7" s="3" t="s">
        <v>72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 t="s">
        <v>127</v>
      </c>
      <c r="Z7" s="3" t="str">
        <f>"450322199410206538"</f>
        <v>450322199410206538</v>
      </c>
      <c r="AA7" s="3" t="s">
        <v>128</v>
      </c>
      <c r="AB7" s="3" t="s">
        <v>128</v>
      </c>
      <c r="AC7" s="3" t="s">
        <v>137</v>
      </c>
      <c r="AD7" s="3">
        <v>18976332761</v>
      </c>
      <c r="AE7" s="2" t="s">
        <v>138</v>
      </c>
      <c r="AF7" s="3" t="str">
        <f>""</f>
        <v/>
      </c>
      <c r="AG7" s="3" t="s">
        <v>128</v>
      </c>
      <c r="AH7" s="3" t="s">
        <v>128</v>
      </c>
      <c r="AI7" s="3" t="s">
        <v>139</v>
      </c>
      <c r="AJ7" s="3">
        <v>18976449641</v>
      </c>
      <c r="AK7" s="3" t="s">
        <v>140</v>
      </c>
      <c r="AL7" s="3" t="str">
        <f>""</f>
        <v/>
      </c>
      <c r="AM7" s="3" t="s">
        <v>128</v>
      </c>
      <c r="AN7" s="3" t="s">
        <v>128</v>
      </c>
      <c r="AO7" s="3" t="s">
        <v>141</v>
      </c>
      <c r="AP7" s="3">
        <v>18944966458</v>
      </c>
      <c r="AQ7" s="2"/>
      <c r="AR7" s="3" t="str">
        <f>""</f>
        <v/>
      </c>
      <c r="AS7" s="3"/>
      <c r="AT7" s="3"/>
      <c r="AU7" s="3"/>
      <c r="AV7" s="3"/>
      <c r="AW7" s="3"/>
      <c r="AX7" s="3" t="str">
        <f>""</f>
        <v/>
      </c>
      <c r="AY7" s="3"/>
      <c r="AZ7" s="3"/>
      <c r="BA7" s="3"/>
      <c r="BB7" s="3"/>
      <c r="BC7" s="3" t="s">
        <v>142</v>
      </c>
      <c r="BD7" s="3">
        <v>18944966458</v>
      </c>
      <c r="BE7" s="2" t="s">
        <v>70</v>
      </c>
      <c r="BF7" s="3"/>
      <c r="BG7" s="3"/>
      <c r="BH7" s="3"/>
      <c r="BI7" s="3"/>
      <c r="BJ7" s="3"/>
      <c r="BK7" s="3" t="s">
        <v>76</v>
      </c>
      <c r="BL7" s="3"/>
      <c r="BM7" s="13"/>
    </row>
    <row r="8" spans="1:68" ht="27" x14ac:dyDescent="0.15">
      <c r="A8" s="22">
        <v>16265</v>
      </c>
      <c r="B8" s="19" t="s">
        <v>68</v>
      </c>
      <c r="C8" s="3" t="s">
        <v>143</v>
      </c>
      <c r="D8" s="3" t="s">
        <v>82</v>
      </c>
      <c r="E8" s="3" t="s">
        <v>82</v>
      </c>
      <c r="F8" s="3" t="s">
        <v>82</v>
      </c>
      <c r="G8" s="25" t="s">
        <v>79</v>
      </c>
      <c r="H8" s="22" t="s">
        <v>144</v>
      </c>
      <c r="I8" s="19" t="s">
        <v>77</v>
      </c>
      <c r="J8" s="3" t="s">
        <v>71</v>
      </c>
      <c r="K8" s="3" t="s">
        <v>72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 t="s">
        <v>145</v>
      </c>
      <c r="Z8" s="3" t="str">
        <f>"460007199703032318"</f>
        <v>460007199703032318</v>
      </c>
      <c r="AA8" s="3" t="s">
        <v>110</v>
      </c>
      <c r="AB8" s="3" t="s">
        <v>100</v>
      </c>
      <c r="AC8" s="3" t="s">
        <v>146</v>
      </c>
      <c r="AD8" s="3">
        <v>13976529303</v>
      </c>
      <c r="AE8" s="2" t="s">
        <v>147</v>
      </c>
      <c r="AF8" s="3" t="str">
        <f>"341221199607153410"</f>
        <v>341221199607153410</v>
      </c>
      <c r="AG8" s="3" t="s">
        <v>110</v>
      </c>
      <c r="AH8" s="3" t="s">
        <v>100</v>
      </c>
      <c r="AI8" s="3" t="s">
        <v>148</v>
      </c>
      <c r="AJ8" s="3">
        <v>15708919557</v>
      </c>
      <c r="AK8" s="3" t="s">
        <v>149</v>
      </c>
      <c r="AL8" s="3" t="str">
        <f>"130703199702250918"</f>
        <v>130703199702250918</v>
      </c>
      <c r="AM8" s="3" t="s">
        <v>110</v>
      </c>
      <c r="AN8" s="3" t="s">
        <v>100</v>
      </c>
      <c r="AO8" s="3" t="s">
        <v>150</v>
      </c>
      <c r="AP8" s="3">
        <v>13215706605</v>
      </c>
      <c r="AQ8" s="2"/>
      <c r="AR8" s="3" t="str">
        <f>""</f>
        <v/>
      </c>
      <c r="AS8" s="3"/>
      <c r="AT8" s="3"/>
      <c r="AU8" s="3"/>
      <c r="AV8" s="3"/>
      <c r="AW8" s="3"/>
      <c r="AX8" s="3" t="str">
        <f>""</f>
        <v/>
      </c>
      <c r="AY8" s="3"/>
      <c r="AZ8" s="3"/>
      <c r="BA8" s="3"/>
      <c r="BB8" s="3"/>
      <c r="BC8" s="3" t="s">
        <v>95</v>
      </c>
      <c r="BD8" s="3">
        <v>13307609500</v>
      </c>
      <c r="BE8" s="2" t="s">
        <v>93</v>
      </c>
      <c r="BF8" s="3" t="s">
        <v>96</v>
      </c>
      <c r="BG8" s="3"/>
      <c r="BH8" s="3"/>
      <c r="BI8" s="3"/>
      <c r="BJ8" s="3"/>
      <c r="BK8" s="3" t="s">
        <v>95</v>
      </c>
      <c r="BL8" s="3">
        <v>13307609500</v>
      </c>
      <c r="BM8" s="13" t="s">
        <v>151</v>
      </c>
      <c r="BN8" s="1" t="s">
        <v>96</v>
      </c>
    </row>
    <row r="9" spans="1:68" ht="27" x14ac:dyDescent="0.15">
      <c r="A9" s="22">
        <v>16266</v>
      </c>
      <c r="B9" s="19" t="s">
        <v>68</v>
      </c>
      <c r="C9" s="3" t="s">
        <v>152</v>
      </c>
      <c r="D9" s="3" t="s">
        <v>82</v>
      </c>
      <c r="E9" s="3" t="s">
        <v>82</v>
      </c>
      <c r="F9" s="3" t="s">
        <v>82</v>
      </c>
      <c r="G9" s="25" t="s">
        <v>79</v>
      </c>
      <c r="H9" s="22" t="s">
        <v>153</v>
      </c>
      <c r="I9" s="19" t="s">
        <v>77</v>
      </c>
      <c r="J9" s="3" t="s">
        <v>71</v>
      </c>
      <c r="K9" s="3" t="s">
        <v>72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 t="s">
        <v>154</v>
      </c>
      <c r="Z9" s="3" t="str">
        <f>"460003199111234068"</f>
        <v>460003199111234068</v>
      </c>
      <c r="AA9" s="3" t="s">
        <v>75</v>
      </c>
      <c r="AB9" s="3" t="s">
        <v>155</v>
      </c>
      <c r="AC9" s="3" t="s">
        <v>156</v>
      </c>
      <c r="AD9" s="3">
        <v>13698940102</v>
      </c>
      <c r="AE9" s="2" t="s">
        <v>157</v>
      </c>
      <c r="AF9" s="3" t="str">
        <f>"469025199501125429"</f>
        <v>469025199501125429</v>
      </c>
      <c r="AG9" s="3" t="s">
        <v>158</v>
      </c>
      <c r="AH9" s="3" t="s">
        <v>155</v>
      </c>
      <c r="AI9" s="3" t="s">
        <v>159</v>
      </c>
      <c r="AJ9" s="3">
        <v>18789022182</v>
      </c>
      <c r="AK9" s="3" t="s">
        <v>160</v>
      </c>
      <c r="AL9" s="3" t="str">
        <f>"460007199003177241"</f>
        <v>460007199003177241</v>
      </c>
      <c r="AM9" s="3" t="s">
        <v>161</v>
      </c>
      <c r="AN9" s="3" t="s">
        <v>155</v>
      </c>
      <c r="AO9" s="3" t="s">
        <v>162</v>
      </c>
      <c r="AP9" s="3">
        <v>18789599931</v>
      </c>
      <c r="AQ9" s="2"/>
      <c r="AR9" s="3" t="str">
        <f>""</f>
        <v/>
      </c>
      <c r="AS9" s="3"/>
      <c r="AT9" s="3"/>
      <c r="AU9" s="3"/>
      <c r="AV9" s="3"/>
      <c r="AW9" s="3"/>
      <c r="AX9" s="3" t="str">
        <f>""</f>
        <v/>
      </c>
      <c r="AY9" s="3"/>
      <c r="AZ9" s="3"/>
      <c r="BA9" s="3"/>
      <c r="BB9" s="3"/>
      <c r="BC9" s="3"/>
      <c r="BD9" s="3"/>
      <c r="BE9" s="2"/>
      <c r="BF9" s="3"/>
      <c r="BG9" s="3"/>
      <c r="BH9" s="3"/>
      <c r="BI9" s="3"/>
      <c r="BJ9" s="3"/>
      <c r="BK9" s="3"/>
      <c r="BL9" s="3"/>
      <c r="BM9" s="13"/>
    </row>
    <row r="10" spans="1:68" ht="27" x14ac:dyDescent="0.15">
      <c r="A10" s="22">
        <v>16267</v>
      </c>
      <c r="B10" s="19" t="s">
        <v>68</v>
      </c>
      <c r="C10" s="3" t="s">
        <v>163</v>
      </c>
      <c r="D10" s="3" t="s">
        <v>82</v>
      </c>
      <c r="E10" s="3" t="s">
        <v>82</v>
      </c>
      <c r="F10" s="3" t="s">
        <v>82</v>
      </c>
      <c r="G10" s="25" t="s">
        <v>79</v>
      </c>
      <c r="H10" s="22" t="s">
        <v>164</v>
      </c>
      <c r="I10" s="19" t="s">
        <v>77</v>
      </c>
      <c r="J10" s="3" t="s">
        <v>71</v>
      </c>
      <c r="K10" s="3" t="s">
        <v>72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 t="s">
        <v>149</v>
      </c>
      <c r="Z10" s="3" t="str">
        <f>"130703199702250918"</f>
        <v>130703199702250918</v>
      </c>
      <c r="AA10" s="3" t="s">
        <v>110</v>
      </c>
      <c r="AB10" s="3" t="s">
        <v>100</v>
      </c>
      <c r="AC10" s="3" t="s">
        <v>150</v>
      </c>
      <c r="AD10" s="3">
        <v>113215706605</v>
      </c>
      <c r="AE10" s="2" t="s">
        <v>165</v>
      </c>
      <c r="AF10" s="3" t="str">
        <f>"150402199708250629"</f>
        <v>150402199708250629</v>
      </c>
      <c r="AG10" s="3" t="s">
        <v>110</v>
      </c>
      <c r="AH10" s="3" t="s">
        <v>100</v>
      </c>
      <c r="AI10" s="3" t="s">
        <v>166</v>
      </c>
      <c r="AJ10" s="3">
        <v>15708919702</v>
      </c>
      <c r="AK10" s="3" t="s">
        <v>167</v>
      </c>
      <c r="AL10" s="3" t="str">
        <f>"372925199702112529"</f>
        <v>372925199702112529</v>
      </c>
      <c r="AM10" s="3" t="s">
        <v>110</v>
      </c>
      <c r="AN10" s="3" t="s">
        <v>100</v>
      </c>
      <c r="AO10" s="3" t="s">
        <v>168</v>
      </c>
      <c r="AP10" s="3">
        <v>15708919629</v>
      </c>
      <c r="AQ10" s="2"/>
      <c r="AR10" s="3" t="str">
        <f>""</f>
        <v/>
      </c>
      <c r="AS10" s="3"/>
      <c r="AT10" s="3"/>
      <c r="AU10" s="3"/>
      <c r="AV10" s="3"/>
      <c r="AW10" s="3"/>
      <c r="AX10" s="3" t="str">
        <f>""</f>
        <v/>
      </c>
      <c r="AY10" s="3"/>
      <c r="AZ10" s="3"/>
      <c r="BA10" s="3"/>
      <c r="BB10" s="3"/>
      <c r="BC10" s="3" t="s">
        <v>135</v>
      </c>
      <c r="BD10" s="3">
        <v>13307618901</v>
      </c>
      <c r="BE10" s="2" t="s">
        <v>93</v>
      </c>
      <c r="BF10" s="3" t="s">
        <v>169</v>
      </c>
      <c r="BG10" s="3"/>
      <c r="BH10" s="3"/>
      <c r="BI10" s="3"/>
      <c r="BJ10" s="3"/>
      <c r="BK10" s="3" t="s">
        <v>135</v>
      </c>
      <c r="BL10" s="3">
        <v>13307618901</v>
      </c>
      <c r="BM10" s="13" t="s">
        <v>170</v>
      </c>
      <c r="BN10" s="1" t="s">
        <v>169</v>
      </c>
    </row>
    <row r="11" spans="1:68" ht="27" x14ac:dyDescent="0.15">
      <c r="A11" s="22">
        <v>16268</v>
      </c>
      <c r="B11" s="19" t="s">
        <v>68</v>
      </c>
      <c r="C11" s="3" t="s">
        <v>163</v>
      </c>
      <c r="D11" s="3" t="s">
        <v>82</v>
      </c>
      <c r="E11" s="3" t="s">
        <v>82</v>
      </c>
      <c r="F11" s="3" t="s">
        <v>82</v>
      </c>
      <c r="G11" s="25" t="s">
        <v>79</v>
      </c>
      <c r="H11" s="22" t="s">
        <v>171</v>
      </c>
      <c r="I11" s="19" t="s">
        <v>77</v>
      </c>
      <c r="J11" s="3" t="s">
        <v>71</v>
      </c>
      <c r="K11" s="3" t="s">
        <v>72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 t="s">
        <v>172</v>
      </c>
      <c r="Z11" s="3" t="str">
        <f>"53011219970308004X"</f>
        <v>53011219970308004X</v>
      </c>
      <c r="AA11" s="3" t="s">
        <v>110</v>
      </c>
      <c r="AB11" s="3" t="s">
        <v>173</v>
      </c>
      <c r="AC11" s="3" t="s">
        <v>174</v>
      </c>
      <c r="AD11" s="3">
        <v>15708918590</v>
      </c>
      <c r="AE11" s="2" t="s">
        <v>175</v>
      </c>
      <c r="AF11" s="3" t="str">
        <f>"431081199801150827"</f>
        <v>431081199801150827</v>
      </c>
      <c r="AG11" s="3" t="s">
        <v>110</v>
      </c>
      <c r="AH11" s="3" t="s">
        <v>173</v>
      </c>
      <c r="AI11" s="3" t="s">
        <v>176</v>
      </c>
      <c r="AJ11" s="3">
        <v>15573521099</v>
      </c>
      <c r="AK11" s="3" t="s">
        <v>177</v>
      </c>
      <c r="AL11" s="3" t="str">
        <f>"52212519960808006X"</f>
        <v>52212519960808006X</v>
      </c>
      <c r="AM11" s="3" t="s">
        <v>110</v>
      </c>
      <c r="AN11" s="3" t="s">
        <v>173</v>
      </c>
      <c r="AO11" s="3" t="s">
        <v>178</v>
      </c>
      <c r="AP11" s="3">
        <v>17733101037</v>
      </c>
      <c r="AQ11" s="2" t="s">
        <v>179</v>
      </c>
      <c r="AR11" s="3" t="str">
        <f>"532301199607012147"</f>
        <v>532301199607012147</v>
      </c>
      <c r="AS11" s="3" t="s">
        <v>110</v>
      </c>
      <c r="AT11" s="3" t="s">
        <v>173</v>
      </c>
      <c r="AU11" s="3" t="s">
        <v>180</v>
      </c>
      <c r="AV11" s="3">
        <v>13016238369</v>
      </c>
      <c r="AW11" s="3"/>
      <c r="AX11" s="3" t="str">
        <f>""</f>
        <v/>
      </c>
      <c r="AY11" s="3"/>
      <c r="AZ11" s="3"/>
      <c r="BA11" s="3"/>
      <c r="BB11" s="3"/>
      <c r="BC11" s="3" t="s">
        <v>135</v>
      </c>
      <c r="BD11" s="3"/>
      <c r="BE11" s="2"/>
      <c r="BF11" s="3"/>
      <c r="BG11" s="3"/>
      <c r="BH11" s="3"/>
      <c r="BI11" s="3"/>
      <c r="BJ11" s="3"/>
      <c r="BK11" s="3"/>
      <c r="BL11" s="3"/>
      <c r="BM11" s="13"/>
    </row>
    <row r="12" spans="1:68" ht="27" x14ac:dyDescent="0.15">
      <c r="A12" s="22">
        <v>16269</v>
      </c>
      <c r="B12" s="19" t="s">
        <v>68</v>
      </c>
      <c r="C12" s="3" t="s">
        <v>163</v>
      </c>
      <c r="D12" s="3" t="s">
        <v>82</v>
      </c>
      <c r="E12" s="3" t="s">
        <v>82</v>
      </c>
      <c r="F12" s="3" t="s">
        <v>82</v>
      </c>
      <c r="G12" s="25" t="s">
        <v>79</v>
      </c>
      <c r="H12" s="22" t="s">
        <v>181</v>
      </c>
      <c r="I12" s="19" t="s">
        <v>77</v>
      </c>
      <c r="J12" s="3" t="s">
        <v>71</v>
      </c>
      <c r="K12" s="3" t="s">
        <v>72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 t="s">
        <v>182</v>
      </c>
      <c r="Z12" s="3" t="str">
        <f>"360311199603240520"</f>
        <v>360311199603240520</v>
      </c>
      <c r="AA12" s="3" t="s">
        <v>110</v>
      </c>
      <c r="AB12" s="3" t="s">
        <v>183</v>
      </c>
      <c r="AC12" s="3" t="s">
        <v>184</v>
      </c>
      <c r="AD12" s="3">
        <v>15708925302</v>
      </c>
      <c r="AE12" s="2" t="s">
        <v>185</v>
      </c>
      <c r="AF12" s="3" t="str">
        <f>"510121199506238824"</f>
        <v>510121199506238824</v>
      </c>
      <c r="AG12" s="3" t="s">
        <v>110</v>
      </c>
      <c r="AH12" s="3" t="s">
        <v>183</v>
      </c>
      <c r="AI12" s="3" t="s">
        <v>186</v>
      </c>
      <c r="AJ12" s="3">
        <v>17889846295</v>
      </c>
      <c r="AK12" s="3" t="s">
        <v>187</v>
      </c>
      <c r="AL12" s="3" t="str">
        <f>"460026199605270020"</f>
        <v>460026199605270020</v>
      </c>
      <c r="AM12" s="3" t="s">
        <v>110</v>
      </c>
      <c r="AN12" s="3" t="s">
        <v>183</v>
      </c>
      <c r="AO12" s="3" t="s">
        <v>188</v>
      </c>
      <c r="AP12" s="3">
        <v>15120704621</v>
      </c>
      <c r="AQ12" s="2"/>
      <c r="AR12" s="3" t="str">
        <f>""</f>
        <v/>
      </c>
      <c r="AS12" s="3"/>
      <c r="AT12" s="3"/>
      <c r="AU12" s="3"/>
      <c r="AV12" s="3"/>
      <c r="AW12" s="3"/>
      <c r="AX12" s="3" t="str">
        <f>""</f>
        <v/>
      </c>
      <c r="AY12" s="3"/>
      <c r="AZ12" s="3"/>
      <c r="BA12" s="3"/>
      <c r="BB12" s="3"/>
      <c r="BC12" s="3" t="s">
        <v>95</v>
      </c>
      <c r="BD12" s="3">
        <v>13307609500</v>
      </c>
      <c r="BE12" s="2" t="s">
        <v>70</v>
      </c>
      <c r="BF12" s="3" t="s">
        <v>96</v>
      </c>
      <c r="BG12" s="3"/>
      <c r="BH12" s="3"/>
      <c r="BI12" s="3"/>
      <c r="BJ12" s="3"/>
      <c r="BK12" s="3"/>
      <c r="BL12" s="3"/>
      <c r="BM12" s="13"/>
    </row>
    <row r="13" spans="1:68" x14ac:dyDescent="0.15">
      <c r="A13" s="22">
        <v>16270</v>
      </c>
      <c r="B13" s="19" t="s">
        <v>68</v>
      </c>
      <c r="C13" s="3" t="s">
        <v>189</v>
      </c>
      <c r="D13" s="3" t="s">
        <v>82</v>
      </c>
      <c r="E13" s="3" t="s">
        <v>82</v>
      </c>
      <c r="F13" s="3" t="s">
        <v>82</v>
      </c>
      <c r="G13" s="25" t="s">
        <v>79</v>
      </c>
      <c r="H13" s="22" t="s">
        <v>190</v>
      </c>
      <c r="I13" s="19" t="s">
        <v>77</v>
      </c>
      <c r="J13" s="3" t="s">
        <v>71</v>
      </c>
      <c r="K13" s="3" t="s">
        <v>72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 t="s">
        <v>191</v>
      </c>
      <c r="Z13" s="3" t="str">
        <f>"340821199508102716"</f>
        <v>340821199508102716</v>
      </c>
      <c r="AA13" s="3" t="s">
        <v>85</v>
      </c>
      <c r="AB13" s="3">
        <v>2015</v>
      </c>
      <c r="AC13" s="3" t="s">
        <v>192</v>
      </c>
      <c r="AD13" s="3">
        <v>15708925957</v>
      </c>
      <c r="AE13" s="2" t="s">
        <v>193</v>
      </c>
      <c r="AF13" s="3" t="str">
        <f>"421083199712096428"</f>
        <v>421083199712096428</v>
      </c>
      <c r="AG13" s="3" t="s">
        <v>85</v>
      </c>
      <c r="AH13" s="3">
        <v>2015</v>
      </c>
      <c r="AI13" s="3" t="s">
        <v>194</v>
      </c>
      <c r="AJ13" s="3">
        <v>15708990305</v>
      </c>
      <c r="AK13" s="3"/>
      <c r="AL13" s="3" t="str">
        <f>""</f>
        <v/>
      </c>
      <c r="AM13" s="3"/>
      <c r="AN13" s="3"/>
      <c r="AO13" s="3"/>
      <c r="AP13" s="3"/>
      <c r="AQ13" s="2"/>
      <c r="AR13" s="3" t="str">
        <f>""</f>
        <v/>
      </c>
      <c r="AS13" s="3"/>
      <c r="AT13" s="3"/>
      <c r="AU13" s="3"/>
      <c r="AV13" s="3"/>
      <c r="AW13" s="3"/>
      <c r="AX13" s="3" t="str">
        <f>""</f>
        <v/>
      </c>
      <c r="AY13" s="3"/>
      <c r="AZ13" s="3"/>
      <c r="BA13" s="3"/>
      <c r="BB13" s="3"/>
      <c r="BC13" s="3" t="s">
        <v>95</v>
      </c>
      <c r="BD13" s="3">
        <v>13307609500</v>
      </c>
      <c r="BE13" s="2" t="s">
        <v>70</v>
      </c>
      <c r="BF13" s="3" t="s">
        <v>96</v>
      </c>
      <c r="BG13" s="3"/>
      <c r="BH13" s="3"/>
      <c r="BI13" s="3"/>
      <c r="BJ13" s="3"/>
      <c r="BK13" s="3" t="s">
        <v>76</v>
      </c>
      <c r="BL13" s="3">
        <v>15248952040</v>
      </c>
      <c r="BM13" s="13" t="s">
        <v>78</v>
      </c>
      <c r="BN13" s="1" t="s">
        <v>106</v>
      </c>
    </row>
    <row r="14" spans="1:68" x14ac:dyDescent="0.15">
      <c r="A14" s="22">
        <v>16271</v>
      </c>
      <c r="B14" s="19" t="s">
        <v>68</v>
      </c>
      <c r="C14" s="3" t="s">
        <v>116</v>
      </c>
      <c r="D14" s="3" t="s">
        <v>82</v>
      </c>
      <c r="E14" s="3" t="s">
        <v>82</v>
      </c>
      <c r="F14" s="3" t="s">
        <v>82</v>
      </c>
      <c r="G14" s="25" t="s">
        <v>79</v>
      </c>
      <c r="H14" s="22"/>
      <c r="I14" s="19" t="s">
        <v>77</v>
      </c>
      <c r="J14" s="3" t="s">
        <v>71</v>
      </c>
      <c r="K14" s="3" t="s">
        <v>72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 t="str">
        <f>""</f>
        <v/>
      </c>
      <c r="AA14" s="3"/>
      <c r="AB14" s="3"/>
      <c r="AC14" s="3"/>
      <c r="AD14" s="3"/>
      <c r="AE14" s="2"/>
      <c r="AF14" s="3" t="str">
        <f>""</f>
        <v/>
      </c>
      <c r="AG14" s="3"/>
      <c r="AH14" s="3"/>
      <c r="AI14" s="3"/>
      <c r="AJ14" s="3"/>
      <c r="AK14" s="3"/>
      <c r="AL14" s="3" t="str">
        <f>""</f>
        <v/>
      </c>
      <c r="AM14" s="3"/>
      <c r="AN14" s="3"/>
      <c r="AO14" s="3"/>
      <c r="AP14" s="3"/>
      <c r="AQ14" s="2"/>
      <c r="AR14" s="3" t="str">
        <f>""</f>
        <v/>
      </c>
      <c r="AS14" s="3"/>
      <c r="AT14" s="3"/>
      <c r="AU14" s="3"/>
      <c r="AV14" s="3"/>
      <c r="AW14" s="3"/>
      <c r="AX14" s="3" t="str">
        <f>""</f>
        <v/>
      </c>
      <c r="AY14" s="3"/>
      <c r="AZ14" s="3"/>
      <c r="BA14" s="3"/>
      <c r="BB14" s="3"/>
      <c r="BC14" s="3"/>
      <c r="BD14" s="3"/>
      <c r="BE14" s="2"/>
      <c r="BF14" s="3"/>
      <c r="BG14" s="3"/>
      <c r="BH14" s="3"/>
      <c r="BI14" s="3"/>
      <c r="BJ14" s="3"/>
      <c r="BK14" s="3"/>
      <c r="BL14" s="3"/>
      <c r="BM14" s="13"/>
    </row>
    <row r="15" spans="1:68" ht="27" x14ac:dyDescent="0.15">
      <c r="A15" s="22">
        <v>16272</v>
      </c>
      <c r="B15" s="19" t="s">
        <v>68</v>
      </c>
      <c r="C15" s="3" t="s">
        <v>195</v>
      </c>
      <c r="D15" s="3" t="s">
        <v>82</v>
      </c>
      <c r="E15" s="3" t="s">
        <v>82</v>
      </c>
      <c r="F15" s="3" t="s">
        <v>82</v>
      </c>
      <c r="G15" s="25" t="s">
        <v>79</v>
      </c>
      <c r="H15" s="22" t="s">
        <v>196</v>
      </c>
      <c r="I15" s="19" t="s">
        <v>77</v>
      </c>
      <c r="J15" s="3" t="s">
        <v>71</v>
      </c>
      <c r="K15" s="3" t="s">
        <v>72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 t="s">
        <v>197</v>
      </c>
      <c r="Z15" s="3" t="str">
        <f>"140122199407241726"</f>
        <v>140122199407241726</v>
      </c>
      <c r="AA15" s="3" t="s">
        <v>75</v>
      </c>
      <c r="AB15" s="3" t="s">
        <v>198</v>
      </c>
      <c r="AC15" s="3" t="s">
        <v>199</v>
      </c>
      <c r="AD15" s="3">
        <v>18789078926</v>
      </c>
      <c r="AE15" s="2" t="s">
        <v>200</v>
      </c>
      <c r="AF15" s="3" t="str">
        <f>"130903199412241520"</f>
        <v>130903199412241520</v>
      </c>
      <c r="AG15" s="3" t="s">
        <v>75</v>
      </c>
      <c r="AH15" s="3" t="s">
        <v>198</v>
      </c>
      <c r="AI15" s="3" t="s">
        <v>201</v>
      </c>
      <c r="AJ15" s="3">
        <v>18976552778</v>
      </c>
      <c r="AK15" s="3" t="s">
        <v>202</v>
      </c>
      <c r="AL15" s="3" t="str">
        <f>"14060219950125172X"</f>
        <v>14060219950125172X</v>
      </c>
      <c r="AM15" s="3" t="s">
        <v>75</v>
      </c>
      <c r="AN15" s="3" t="s">
        <v>198</v>
      </c>
      <c r="AO15" s="3" t="s">
        <v>203</v>
      </c>
      <c r="AP15" s="3">
        <v>18789078923</v>
      </c>
      <c r="AQ15" s="2"/>
      <c r="AR15" s="3" t="str">
        <f>""</f>
        <v/>
      </c>
      <c r="AS15" s="3"/>
      <c r="AT15" s="3"/>
      <c r="AU15" s="3"/>
      <c r="AV15" s="3"/>
      <c r="AW15" s="3"/>
      <c r="AX15" s="3" t="str">
        <f>""</f>
        <v/>
      </c>
      <c r="AY15" s="3"/>
      <c r="AZ15" s="3"/>
      <c r="BA15" s="3"/>
      <c r="BB15" s="3"/>
      <c r="BC15" s="3" t="s">
        <v>204</v>
      </c>
      <c r="BD15" s="3">
        <v>18976998668</v>
      </c>
      <c r="BE15" s="2" t="s">
        <v>70</v>
      </c>
      <c r="BF15" s="3" t="s">
        <v>205</v>
      </c>
      <c r="BG15" s="3"/>
      <c r="BH15" s="3"/>
      <c r="BI15" s="3"/>
      <c r="BJ15" s="3"/>
      <c r="BK15" s="3"/>
      <c r="BL15" s="3"/>
      <c r="BM15" s="13"/>
    </row>
    <row r="16" spans="1:68" x14ac:dyDescent="0.15">
      <c r="A16" s="22">
        <v>16273</v>
      </c>
      <c r="B16" s="19" t="s">
        <v>68</v>
      </c>
      <c r="C16" s="3" t="s">
        <v>189</v>
      </c>
      <c r="D16" s="3" t="s">
        <v>82</v>
      </c>
      <c r="E16" s="3" t="s">
        <v>82</v>
      </c>
      <c r="F16" s="3" t="s">
        <v>82</v>
      </c>
      <c r="G16" s="25" t="s">
        <v>79</v>
      </c>
      <c r="H16" s="22"/>
      <c r="I16" s="19" t="s">
        <v>77</v>
      </c>
      <c r="J16" s="3" t="s">
        <v>71</v>
      </c>
      <c r="K16" s="3" t="s">
        <v>72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 t="s">
        <v>206</v>
      </c>
      <c r="Z16" s="3" t="str">
        <f>"520201199509123629"</f>
        <v>520201199509123629</v>
      </c>
      <c r="AA16" s="3" t="s">
        <v>110</v>
      </c>
      <c r="AB16" s="3" t="s">
        <v>207</v>
      </c>
      <c r="AC16" s="3" t="s">
        <v>208</v>
      </c>
      <c r="AD16" s="3">
        <v>18689676541</v>
      </c>
      <c r="AE16" s="2" t="s">
        <v>209</v>
      </c>
      <c r="AF16" s="3" t="str">
        <f>"220602199311100322"</f>
        <v>220602199311100322</v>
      </c>
      <c r="AG16" s="3" t="s">
        <v>110</v>
      </c>
      <c r="AH16" s="3" t="s">
        <v>207</v>
      </c>
      <c r="AI16" s="3" t="s">
        <v>210</v>
      </c>
      <c r="AJ16" s="3">
        <v>18289642527</v>
      </c>
      <c r="AK16" s="3" t="s">
        <v>211</v>
      </c>
      <c r="AL16" s="3" t="str">
        <f>"511028199311271827"</f>
        <v>511028199311271827</v>
      </c>
      <c r="AM16" s="3" t="s">
        <v>85</v>
      </c>
      <c r="AN16" s="3" t="s">
        <v>207</v>
      </c>
      <c r="AO16" s="3" t="s">
        <v>212</v>
      </c>
      <c r="AP16" s="3">
        <v>18289640786</v>
      </c>
      <c r="AQ16" s="2"/>
      <c r="AR16" s="3" t="str">
        <f>""</f>
        <v/>
      </c>
      <c r="AS16" s="3"/>
      <c r="AT16" s="3"/>
      <c r="AU16" s="3"/>
      <c r="AV16" s="3"/>
      <c r="AW16" s="3"/>
      <c r="AX16" s="3" t="str">
        <f>""</f>
        <v/>
      </c>
      <c r="AY16" s="3"/>
      <c r="AZ16" s="3"/>
      <c r="BA16" s="3"/>
      <c r="BB16" s="3"/>
      <c r="BC16" s="3" t="s">
        <v>213</v>
      </c>
      <c r="BD16" s="3">
        <v>13976007768</v>
      </c>
      <c r="BE16" s="2" t="s">
        <v>70</v>
      </c>
      <c r="BF16" s="3" t="s">
        <v>214</v>
      </c>
      <c r="BG16" s="3"/>
      <c r="BH16" s="3"/>
      <c r="BI16" s="3"/>
      <c r="BJ16" s="3"/>
      <c r="BK16" s="3" t="s">
        <v>76</v>
      </c>
      <c r="BL16" s="3">
        <v>15248952040</v>
      </c>
      <c r="BM16" s="13" t="s">
        <v>78</v>
      </c>
      <c r="BN16" s="1" t="s">
        <v>106</v>
      </c>
    </row>
    <row r="17" spans="1:66" ht="27" x14ac:dyDescent="0.15">
      <c r="A17" s="22">
        <v>16274</v>
      </c>
      <c r="B17" s="19" t="s">
        <v>68</v>
      </c>
      <c r="C17" s="3" t="s">
        <v>163</v>
      </c>
      <c r="D17" s="3" t="s">
        <v>82</v>
      </c>
      <c r="E17" s="3" t="s">
        <v>82</v>
      </c>
      <c r="F17" s="3" t="s">
        <v>82</v>
      </c>
      <c r="G17" s="25" t="s">
        <v>79</v>
      </c>
      <c r="H17" s="22" t="s">
        <v>215</v>
      </c>
      <c r="I17" s="19" t="s">
        <v>77</v>
      </c>
      <c r="J17" s="3" t="s">
        <v>71</v>
      </c>
      <c r="K17" s="3" t="s">
        <v>72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 t="s">
        <v>216</v>
      </c>
      <c r="Z17" s="3" t="str">
        <f>""</f>
        <v/>
      </c>
      <c r="AA17" s="3" t="s">
        <v>110</v>
      </c>
      <c r="AB17" s="3" t="s">
        <v>155</v>
      </c>
      <c r="AC17" s="3" t="s">
        <v>217</v>
      </c>
      <c r="AD17" s="3">
        <v>17889846045</v>
      </c>
      <c r="AE17" s="2" t="s">
        <v>218</v>
      </c>
      <c r="AF17" s="3" t="str">
        <f>""</f>
        <v/>
      </c>
      <c r="AG17" s="3" t="s">
        <v>110</v>
      </c>
      <c r="AH17" s="3" t="s">
        <v>155</v>
      </c>
      <c r="AI17" s="3"/>
      <c r="AJ17" s="3"/>
      <c r="AK17" s="3" t="s">
        <v>219</v>
      </c>
      <c r="AL17" s="3" t="str">
        <f>""</f>
        <v/>
      </c>
      <c r="AM17" s="3" t="s">
        <v>220</v>
      </c>
      <c r="AN17" s="3" t="s">
        <v>155</v>
      </c>
      <c r="AO17" s="3"/>
      <c r="AP17" s="3"/>
      <c r="AQ17" s="2"/>
      <c r="AR17" s="3" t="str">
        <f>""</f>
        <v/>
      </c>
      <c r="AS17" s="3"/>
      <c r="AT17" s="3"/>
      <c r="AU17" s="3"/>
      <c r="AV17" s="3"/>
      <c r="AW17" s="3"/>
      <c r="AX17" s="3" t="str">
        <f>""</f>
        <v/>
      </c>
      <c r="AY17" s="3"/>
      <c r="AZ17" s="3"/>
      <c r="BA17" s="3"/>
      <c r="BB17" s="3"/>
      <c r="BC17" s="3" t="s">
        <v>135</v>
      </c>
      <c r="BD17" s="3"/>
      <c r="BE17" s="2"/>
      <c r="BF17" s="3"/>
      <c r="BG17" s="3"/>
      <c r="BH17" s="3"/>
      <c r="BI17" s="3"/>
      <c r="BJ17" s="3"/>
      <c r="BK17" s="3" t="s">
        <v>76</v>
      </c>
      <c r="BL17" s="3">
        <v>15248952040</v>
      </c>
      <c r="BM17" s="13" t="s">
        <v>78</v>
      </c>
      <c r="BN17" s="1" t="s">
        <v>106</v>
      </c>
    </row>
    <row r="18" spans="1:66" ht="27" x14ac:dyDescent="0.15">
      <c r="A18" s="22">
        <v>16275</v>
      </c>
      <c r="B18" s="19" t="s">
        <v>68</v>
      </c>
      <c r="C18" s="3" t="s">
        <v>152</v>
      </c>
      <c r="D18" s="3" t="s">
        <v>82</v>
      </c>
      <c r="E18" s="3" t="s">
        <v>82</v>
      </c>
      <c r="F18" s="3" t="s">
        <v>82</v>
      </c>
      <c r="G18" s="25" t="s">
        <v>79</v>
      </c>
      <c r="H18" s="22" t="s">
        <v>221</v>
      </c>
      <c r="I18" s="19" t="s">
        <v>77</v>
      </c>
      <c r="J18" s="3" t="s">
        <v>71</v>
      </c>
      <c r="K18" s="3" t="s">
        <v>72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 t="s">
        <v>222</v>
      </c>
      <c r="Z18" s="3" t="str">
        <f>"460027199404106247"</f>
        <v>460027199404106247</v>
      </c>
      <c r="AA18" s="3" t="s">
        <v>110</v>
      </c>
      <c r="AB18" s="3" t="s">
        <v>223</v>
      </c>
      <c r="AC18" s="3" t="s">
        <v>224</v>
      </c>
      <c r="AD18" s="3">
        <v>18876122170</v>
      </c>
      <c r="AE18" s="2" t="s">
        <v>225</v>
      </c>
      <c r="AF18" s="3" t="str">
        <f>"460007199607227625"</f>
        <v>460007199607227625</v>
      </c>
      <c r="AG18" s="3" t="s">
        <v>110</v>
      </c>
      <c r="AH18" s="3" t="s">
        <v>223</v>
      </c>
      <c r="AI18" s="3" t="s">
        <v>226</v>
      </c>
      <c r="AJ18" s="3">
        <v>13368908997</v>
      </c>
      <c r="AK18" s="3" t="s">
        <v>227</v>
      </c>
      <c r="AL18" s="3" t="str">
        <f>"500238199305102761"</f>
        <v>500238199305102761</v>
      </c>
      <c r="AM18" s="3" t="s">
        <v>110</v>
      </c>
      <c r="AN18" s="3" t="s">
        <v>223</v>
      </c>
      <c r="AO18" s="3" t="s">
        <v>228</v>
      </c>
      <c r="AP18" s="3">
        <v>18789191583</v>
      </c>
      <c r="AQ18" s="2"/>
      <c r="AR18" s="3" t="str">
        <f>""</f>
        <v/>
      </c>
      <c r="AS18" s="3"/>
      <c r="AT18" s="3"/>
      <c r="AU18" s="3"/>
      <c r="AV18" s="3"/>
      <c r="AW18" s="3"/>
      <c r="AX18" s="3" t="str">
        <f>""</f>
        <v/>
      </c>
      <c r="AY18" s="3"/>
      <c r="AZ18" s="3"/>
      <c r="BA18" s="3"/>
      <c r="BB18" s="3"/>
      <c r="BC18" s="3"/>
      <c r="BD18" s="3"/>
      <c r="BE18" s="2"/>
      <c r="BF18" s="3"/>
      <c r="BG18" s="3"/>
      <c r="BH18" s="3"/>
      <c r="BI18" s="3"/>
      <c r="BJ18" s="3"/>
      <c r="BK18" s="3" t="s">
        <v>76</v>
      </c>
      <c r="BL18" s="3">
        <v>15248952040</v>
      </c>
      <c r="BM18" s="13" t="s">
        <v>78</v>
      </c>
      <c r="BN18" s="1" t="s">
        <v>106</v>
      </c>
    </row>
    <row r="19" spans="1:66" ht="27" x14ac:dyDescent="0.15">
      <c r="A19" s="22">
        <v>16276</v>
      </c>
      <c r="B19" s="19" t="s">
        <v>68</v>
      </c>
      <c r="C19" s="3" t="s">
        <v>97</v>
      </c>
      <c r="D19" s="3" t="s">
        <v>82</v>
      </c>
      <c r="E19" s="3" t="s">
        <v>82</v>
      </c>
      <c r="F19" s="3" t="s">
        <v>82</v>
      </c>
      <c r="G19" s="25" t="s">
        <v>79</v>
      </c>
      <c r="H19" s="22" t="s">
        <v>229</v>
      </c>
      <c r="I19" s="19" t="s">
        <v>77</v>
      </c>
      <c r="J19" s="3" t="s">
        <v>71</v>
      </c>
      <c r="K19" s="3" t="s">
        <v>72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 t="s">
        <v>230</v>
      </c>
      <c r="Z19" s="3" t="str">
        <f>"460007199306015768"</f>
        <v>460007199306015768</v>
      </c>
      <c r="AA19" s="3" t="s">
        <v>110</v>
      </c>
      <c r="AB19" s="3" t="s">
        <v>231</v>
      </c>
      <c r="AC19" s="3" t="s">
        <v>232</v>
      </c>
      <c r="AD19" s="3">
        <v>15091964346</v>
      </c>
      <c r="AE19" s="2" t="s">
        <v>233</v>
      </c>
      <c r="AF19" s="3" t="str">
        <f>"230129199507063628"</f>
        <v>230129199507063628</v>
      </c>
      <c r="AG19" s="3" t="s">
        <v>110</v>
      </c>
      <c r="AH19" s="3" t="s">
        <v>231</v>
      </c>
      <c r="AI19" s="3" t="s">
        <v>234</v>
      </c>
      <c r="AJ19" s="3">
        <v>13215771719</v>
      </c>
      <c r="AK19" s="3" t="s">
        <v>235</v>
      </c>
      <c r="AL19" s="3" t="str">
        <f>"372324199212270322"</f>
        <v>372324199212270322</v>
      </c>
      <c r="AM19" s="3" t="s">
        <v>110</v>
      </c>
      <c r="AN19" s="3" t="s">
        <v>231</v>
      </c>
      <c r="AO19" s="3" t="s">
        <v>236</v>
      </c>
      <c r="AP19" s="3">
        <v>18289647867</v>
      </c>
      <c r="AQ19" s="2"/>
      <c r="AR19" s="3" t="str">
        <f>""</f>
        <v/>
      </c>
      <c r="AS19" s="3"/>
      <c r="AT19" s="3"/>
      <c r="AU19" s="3"/>
      <c r="AV19" s="3"/>
      <c r="AW19" s="3"/>
      <c r="AX19" s="3" t="str">
        <f>""</f>
        <v/>
      </c>
      <c r="AY19" s="3"/>
      <c r="AZ19" s="3"/>
      <c r="BA19" s="3"/>
      <c r="BB19" s="3"/>
      <c r="BC19" s="3" t="s">
        <v>95</v>
      </c>
      <c r="BD19" s="3">
        <v>13307609500</v>
      </c>
      <c r="BE19" s="2" t="s">
        <v>70</v>
      </c>
      <c r="BF19" s="3" t="s">
        <v>96</v>
      </c>
      <c r="BG19" s="3"/>
      <c r="BH19" s="3"/>
      <c r="BI19" s="3"/>
      <c r="BJ19" s="3"/>
      <c r="BK19" s="3" t="s">
        <v>76</v>
      </c>
      <c r="BL19" s="3">
        <v>15248952040</v>
      </c>
      <c r="BM19" s="13" t="s">
        <v>78</v>
      </c>
      <c r="BN19" s="1" t="s">
        <v>106</v>
      </c>
    </row>
    <row r="20" spans="1:66" ht="27" x14ac:dyDescent="0.15">
      <c r="A20" s="22">
        <v>16277</v>
      </c>
      <c r="B20" s="19" t="s">
        <v>68</v>
      </c>
      <c r="C20" s="3" t="s">
        <v>97</v>
      </c>
      <c r="D20" s="3" t="s">
        <v>82</v>
      </c>
      <c r="E20" s="3" t="s">
        <v>82</v>
      </c>
      <c r="F20" s="3" t="s">
        <v>82</v>
      </c>
      <c r="G20" s="25" t="s">
        <v>79</v>
      </c>
      <c r="H20" s="22" t="s">
        <v>237</v>
      </c>
      <c r="I20" s="19" t="s">
        <v>77</v>
      </c>
      <c r="J20" s="3" t="s">
        <v>71</v>
      </c>
      <c r="K20" s="3" t="s">
        <v>72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 t="s">
        <v>238</v>
      </c>
      <c r="Z20" s="3" t="str">
        <f>"430302199610111286"</f>
        <v>430302199610111286</v>
      </c>
      <c r="AA20" s="3" t="s">
        <v>239</v>
      </c>
      <c r="AB20" s="3" t="s">
        <v>183</v>
      </c>
      <c r="AC20" s="3" t="s">
        <v>240</v>
      </c>
      <c r="AD20" s="3">
        <v>13789318326</v>
      </c>
      <c r="AE20" s="2"/>
      <c r="AF20" s="3" t="str">
        <f>""</f>
        <v/>
      </c>
      <c r="AG20" s="3"/>
      <c r="AH20" s="3"/>
      <c r="AI20" s="3"/>
      <c r="AJ20" s="3"/>
      <c r="AK20" s="3"/>
      <c r="AL20" s="3" t="str">
        <f>""</f>
        <v/>
      </c>
      <c r="AM20" s="3"/>
      <c r="AN20" s="3"/>
      <c r="AO20" s="3"/>
      <c r="AP20" s="3"/>
      <c r="AQ20" s="2"/>
      <c r="AR20" s="3" t="str">
        <f>""</f>
        <v/>
      </c>
      <c r="AS20" s="3"/>
      <c r="AT20" s="3"/>
      <c r="AU20" s="3"/>
      <c r="AV20" s="3"/>
      <c r="AW20" s="3"/>
      <c r="AX20" s="3" t="str">
        <f>""</f>
        <v/>
      </c>
      <c r="AY20" s="3"/>
      <c r="AZ20" s="3"/>
      <c r="BA20" s="3"/>
      <c r="BB20" s="3"/>
      <c r="BC20" s="3"/>
      <c r="BD20" s="3"/>
      <c r="BE20" s="2"/>
      <c r="BF20" s="3"/>
      <c r="BG20" s="3"/>
      <c r="BH20" s="3"/>
      <c r="BI20" s="3"/>
      <c r="BJ20" s="3"/>
      <c r="BK20" s="3"/>
      <c r="BL20" s="3"/>
      <c r="BM20" s="13"/>
    </row>
    <row r="21" spans="1:66" ht="27" x14ac:dyDescent="0.15">
      <c r="A21" s="22">
        <v>16278</v>
      </c>
      <c r="B21" s="19" t="s">
        <v>68</v>
      </c>
      <c r="C21" s="3" t="s">
        <v>97</v>
      </c>
      <c r="D21" s="3" t="s">
        <v>82</v>
      </c>
      <c r="E21" s="3" t="s">
        <v>82</v>
      </c>
      <c r="F21" s="3" t="s">
        <v>82</v>
      </c>
      <c r="G21" s="25" t="s">
        <v>79</v>
      </c>
      <c r="H21" s="22" t="s">
        <v>241</v>
      </c>
      <c r="I21" s="19" t="s">
        <v>77</v>
      </c>
      <c r="J21" s="3" t="s">
        <v>71</v>
      </c>
      <c r="K21" s="3" t="s">
        <v>72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 t="s">
        <v>242</v>
      </c>
      <c r="Z21" s="3" t="str">
        <f>"510321199511220777"</f>
        <v>510321199511220777</v>
      </c>
      <c r="AA21" s="3" t="s">
        <v>239</v>
      </c>
      <c r="AB21" s="3" t="s">
        <v>223</v>
      </c>
      <c r="AC21" s="3" t="s">
        <v>243</v>
      </c>
      <c r="AD21" s="3">
        <v>13016210340</v>
      </c>
      <c r="AE21" s="2" t="s">
        <v>244</v>
      </c>
      <c r="AF21" s="3" t="str">
        <f>"460035199408170924"</f>
        <v>460035199408170924</v>
      </c>
      <c r="AG21" s="3" t="s">
        <v>239</v>
      </c>
      <c r="AH21" s="3" t="s">
        <v>223</v>
      </c>
      <c r="AI21" s="3" t="s">
        <v>245</v>
      </c>
      <c r="AJ21" s="3">
        <v>18876903166</v>
      </c>
      <c r="AK21" s="3" t="s">
        <v>246</v>
      </c>
      <c r="AL21" s="3" t="str">
        <f>"460022199607271224"</f>
        <v>460022199607271224</v>
      </c>
      <c r="AM21" s="3" t="s">
        <v>239</v>
      </c>
      <c r="AN21" s="3" t="s">
        <v>223</v>
      </c>
      <c r="AO21" s="3" t="s">
        <v>247</v>
      </c>
      <c r="AP21" s="3">
        <v>15120981960</v>
      </c>
      <c r="AQ21" s="2"/>
      <c r="AR21" s="3" t="str">
        <f>""</f>
        <v/>
      </c>
      <c r="AS21" s="3"/>
      <c r="AT21" s="3"/>
      <c r="AU21" s="3"/>
      <c r="AV21" s="3"/>
      <c r="AW21" s="3"/>
      <c r="AX21" s="3" t="str">
        <f>""</f>
        <v/>
      </c>
      <c r="AY21" s="3"/>
      <c r="AZ21" s="3"/>
      <c r="BA21" s="3"/>
      <c r="BB21" s="3"/>
      <c r="BC21" s="3"/>
      <c r="BD21" s="3"/>
      <c r="BE21" s="2"/>
      <c r="BF21" s="3"/>
      <c r="BG21" s="3"/>
      <c r="BH21" s="3"/>
      <c r="BI21" s="3"/>
      <c r="BJ21" s="3"/>
      <c r="BK21" s="3"/>
      <c r="BL21" s="3"/>
      <c r="BM21" s="13"/>
    </row>
    <row r="22" spans="1:66" ht="27" x14ac:dyDescent="0.15">
      <c r="A22" s="22">
        <v>16279</v>
      </c>
      <c r="B22" s="19" t="s">
        <v>68</v>
      </c>
      <c r="C22" s="3" t="s">
        <v>163</v>
      </c>
      <c r="D22" s="3" t="s">
        <v>82</v>
      </c>
      <c r="E22" s="3" t="s">
        <v>82</v>
      </c>
      <c r="F22" s="3" t="s">
        <v>82</v>
      </c>
      <c r="G22" s="25" t="s">
        <v>79</v>
      </c>
      <c r="H22" s="22" t="s">
        <v>248</v>
      </c>
      <c r="I22" s="19" t="s">
        <v>249</v>
      </c>
      <c r="J22" s="3" t="s">
        <v>71</v>
      </c>
      <c r="K22" s="3" t="s">
        <v>72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 t="s">
        <v>250</v>
      </c>
      <c r="Z22" s="3" t="str">
        <f>"460033199409263222"</f>
        <v>460033199409263222</v>
      </c>
      <c r="AA22" s="3" t="s">
        <v>110</v>
      </c>
      <c r="AB22" s="3">
        <v>13</v>
      </c>
      <c r="AC22" s="3" t="s">
        <v>251</v>
      </c>
      <c r="AD22" s="3">
        <v>15109865725</v>
      </c>
      <c r="AE22" s="2" t="s">
        <v>252</v>
      </c>
      <c r="AF22" s="3" t="str">
        <f>"460028199309286063"</f>
        <v>460028199309286063</v>
      </c>
      <c r="AG22" s="3" t="s">
        <v>110</v>
      </c>
      <c r="AH22" s="3">
        <v>13</v>
      </c>
      <c r="AI22" s="3" t="s">
        <v>253</v>
      </c>
      <c r="AJ22" s="3">
        <v>18876094860</v>
      </c>
      <c r="AK22" s="3" t="s">
        <v>254</v>
      </c>
      <c r="AL22" s="3" t="str">
        <f>"513722199304131561"</f>
        <v>513722199304131561</v>
      </c>
      <c r="AM22" s="3" t="s">
        <v>110</v>
      </c>
      <c r="AN22" s="3">
        <v>13</v>
      </c>
      <c r="AO22" s="3" t="s">
        <v>255</v>
      </c>
      <c r="AP22" s="3">
        <v>15501879136</v>
      </c>
      <c r="AQ22" s="2"/>
      <c r="AR22" s="3" t="str">
        <f>""</f>
        <v/>
      </c>
      <c r="AS22" s="3"/>
      <c r="AT22" s="3"/>
      <c r="AU22" s="3"/>
      <c r="AV22" s="3"/>
      <c r="AW22" s="3"/>
      <c r="AX22" s="3" t="str">
        <f>""</f>
        <v/>
      </c>
      <c r="AY22" s="3"/>
      <c r="AZ22" s="3"/>
      <c r="BA22" s="3"/>
      <c r="BB22" s="3"/>
      <c r="BC22" s="3" t="s">
        <v>256</v>
      </c>
      <c r="BD22" s="3">
        <v>18976255630</v>
      </c>
      <c r="BE22" s="2" t="s">
        <v>77</v>
      </c>
      <c r="BF22" s="3" t="s">
        <v>257</v>
      </c>
      <c r="BG22" s="3"/>
      <c r="BH22" s="3"/>
      <c r="BI22" s="3"/>
      <c r="BJ22" s="3"/>
      <c r="BK22" s="3" t="s">
        <v>76</v>
      </c>
      <c r="BL22" s="3">
        <v>15248952040</v>
      </c>
      <c r="BM22" s="13" t="s">
        <v>78</v>
      </c>
      <c r="BN22" s="1" t="s">
        <v>106</v>
      </c>
    </row>
    <row r="23" spans="1:66" ht="27" x14ac:dyDescent="0.15">
      <c r="A23" s="22">
        <v>16280</v>
      </c>
      <c r="B23" s="19" t="s">
        <v>68</v>
      </c>
      <c r="C23" s="3" t="s">
        <v>69</v>
      </c>
      <c r="D23" s="3" t="s">
        <v>82</v>
      </c>
      <c r="E23" s="3" t="s">
        <v>82</v>
      </c>
      <c r="F23" s="3" t="s">
        <v>82</v>
      </c>
      <c r="G23" s="25" t="s">
        <v>79</v>
      </c>
      <c r="H23" s="22" t="s">
        <v>258</v>
      </c>
      <c r="I23" s="19" t="s">
        <v>77</v>
      </c>
      <c r="J23" s="3" t="s">
        <v>71</v>
      </c>
      <c r="K23" s="3" t="s">
        <v>72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 t="s">
        <v>259</v>
      </c>
      <c r="Z23" s="3" t="str">
        <f>"140105199704153726"</f>
        <v>140105199704153726</v>
      </c>
      <c r="AA23" s="3" t="s">
        <v>75</v>
      </c>
      <c r="AB23" s="3" t="s">
        <v>100</v>
      </c>
      <c r="AC23" s="3" t="s">
        <v>260</v>
      </c>
      <c r="AD23" s="3">
        <v>15708997955</v>
      </c>
      <c r="AE23" s="2" t="s">
        <v>261</v>
      </c>
      <c r="AF23" s="3" t="str">
        <f>"13052419971006004X"</f>
        <v>13052419971006004X</v>
      </c>
      <c r="AG23" s="3" t="s">
        <v>73</v>
      </c>
      <c r="AH23" s="3" t="s">
        <v>100</v>
      </c>
      <c r="AI23" s="3" t="s">
        <v>262</v>
      </c>
      <c r="AJ23" s="3">
        <v>15708997965</v>
      </c>
      <c r="AK23" s="3" t="s">
        <v>263</v>
      </c>
      <c r="AL23" s="3" t="str">
        <f>"440233199509238005"</f>
        <v>440233199509238005</v>
      </c>
      <c r="AM23" s="3" t="s">
        <v>264</v>
      </c>
      <c r="AN23" s="3" t="s">
        <v>100</v>
      </c>
      <c r="AO23" s="3" t="s">
        <v>265</v>
      </c>
      <c r="AP23" s="3">
        <v>13215700363</v>
      </c>
      <c r="AQ23" s="2"/>
      <c r="AR23" s="3" t="str">
        <f>""</f>
        <v/>
      </c>
      <c r="AS23" s="3"/>
      <c r="AT23" s="3"/>
      <c r="AU23" s="3"/>
      <c r="AV23" s="3"/>
      <c r="AW23" s="3"/>
      <c r="AX23" s="3" t="str">
        <f>""</f>
        <v/>
      </c>
      <c r="AY23" s="3"/>
      <c r="AZ23" s="3"/>
      <c r="BA23" s="3"/>
      <c r="BB23" s="3"/>
      <c r="BC23" s="3" t="s">
        <v>266</v>
      </c>
      <c r="BD23" s="3">
        <v>13976868701</v>
      </c>
      <c r="BE23" s="2" t="s">
        <v>70</v>
      </c>
      <c r="BF23" s="3">
        <v>554749578</v>
      </c>
      <c r="BG23" s="3"/>
      <c r="BH23" s="3"/>
      <c r="BI23" s="3"/>
      <c r="BJ23" s="3"/>
      <c r="BK23" s="3" t="s">
        <v>76</v>
      </c>
      <c r="BL23" s="3">
        <v>15248952040</v>
      </c>
      <c r="BM23" s="13" t="s">
        <v>78</v>
      </c>
      <c r="BN23" s="1" t="s">
        <v>106</v>
      </c>
    </row>
    <row r="24" spans="1:66" ht="27" x14ac:dyDescent="0.15">
      <c r="A24" s="22">
        <v>16281</v>
      </c>
      <c r="B24" s="19" t="s">
        <v>68</v>
      </c>
      <c r="C24" s="3" t="s">
        <v>163</v>
      </c>
      <c r="D24" s="3" t="s">
        <v>82</v>
      </c>
      <c r="E24" s="3" t="s">
        <v>82</v>
      </c>
      <c r="F24" s="3" t="s">
        <v>82</v>
      </c>
      <c r="G24" s="25" t="s">
        <v>79</v>
      </c>
      <c r="H24" s="22" t="s">
        <v>267</v>
      </c>
      <c r="I24" s="19" t="s">
        <v>249</v>
      </c>
      <c r="J24" s="3" t="s">
        <v>71</v>
      </c>
      <c r="K24" s="3" t="s">
        <v>72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 t="s">
        <v>268</v>
      </c>
      <c r="Z24" s="3" t="str">
        <f>"522121199407253061"</f>
        <v>522121199407253061</v>
      </c>
      <c r="AA24" s="3" t="s">
        <v>110</v>
      </c>
      <c r="AB24" s="3">
        <v>2013</v>
      </c>
      <c r="AC24" s="3" t="s">
        <v>269</v>
      </c>
      <c r="AD24" s="3">
        <v>18289647297</v>
      </c>
      <c r="AE24" s="2" t="s">
        <v>270</v>
      </c>
      <c r="AF24" s="3" t="str">
        <f>"610121199406103088"</f>
        <v>610121199406103088</v>
      </c>
      <c r="AG24" s="3" t="s">
        <v>110</v>
      </c>
      <c r="AH24" s="3">
        <v>2013</v>
      </c>
      <c r="AI24" s="3" t="s">
        <v>271</v>
      </c>
      <c r="AJ24" s="3">
        <v>18889407762</v>
      </c>
      <c r="AK24" s="3" t="s">
        <v>272</v>
      </c>
      <c r="AL24" s="3" t="str">
        <f>"430111199508142129"</f>
        <v>430111199508142129</v>
      </c>
      <c r="AM24" s="3" t="s">
        <v>110</v>
      </c>
      <c r="AN24" s="3">
        <v>2013</v>
      </c>
      <c r="AO24" s="3" t="s">
        <v>273</v>
      </c>
      <c r="AP24" s="3">
        <v>13036045245</v>
      </c>
      <c r="AQ24" s="2"/>
      <c r="AR24" s="3" t="str">
        <f>""</f>
        <v/>
      </c>
      <c r="AS24" s="3"/>
      <c r="AT24" s="3"/>
      <c r="AU24" s="3"/>
      <c r="AV24" s="3"/>
      <c r="AW24" s="3"/>
      <c r="AX24" s="3" t="str">
        <f>""</f>
        <v/>
      </c>
      <c r="AY24" s="3"/>
      <c r="AZ24" s="3"/>
      <c r="BA24" s="3"/>
      <c r="BB24" s="3"/>
      <c r="BC24" s="3" t="s">
        <v>114</v>
      </c>
      <c r="BD24" s="3">
        <v>13518827868</v>
      </c>
      <c r="BE24" s="2" t="s">
        <v>70</v>
      </c>
      <c r="BF24" s="3" t="s">
        <v>115</v>
      </c>
      <c r="BG24" s="3"/>
      <c r="BH24" s="3"/>
      <c r="BI24" s="3"/>
      <c r="BJ24" s="3"/>
      <c r="BK24" s="3" t="s">
        <v>76</v>
      </c>
      <c r="BL24" s="3">
        <v>15248952040</v>
      </c>
      <c r="BM24" s="13" t="s">
        <v>78</v>
      </c>
      <c r="BN24" s="1" t="s">
        <v>106</v>
      </c>
    </row>
    <row r="25" spans="1:66" ht="27" x14ac:dyDescent="0.15">
      <c r="A25" s="22">
        <v>16282</v>
      </c>
      <c r="B25" s="19" t="s">
        <v>68</v>
      </c>
      <c r="C25" s="3" t="s">
        <v>274</v>
      </c>
      <c r="D25" s="3" t="s">
        <v>82</v>
      </c>
      <c r="E25" s="3" t="s">
        <v>82</v>
      </c>
      <c r="F25" s="3" t="s">
        <v>82</v>
      </c>
      <c r="G25" s="25" t="s">
        <v>79</v>
      </c>
      <c r="H25" s="22" t="s">
        <v>275</v>
      </c>
      <c r="I25" s="19" t="s">
        <v>77</v>
      </c>
      <c r="J25" s="3" t="s">
        <v>71</v>
      </c>
      <c r="K25" s="3" t="s">
        <v>72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 t="s">
        <v>276</v>
      </c>
      <c r="Z25" s="3" t="str">
        <f>"140181199602244711"</f>
        <v>140181199602244711</v>
      </c>
      <c r="AA25" s="3" t="s">
        <v>75</v>
      </c>
      <c r="AB25" s="3" t="s">
        <v>100</v>
      </c>
      <c r="AC25" s="3" t="s">
        <v>277</v>
      </c>
      <c r="AD25" s="3">
        <v>15708989726</v>
      </c>
      <c r="AE25" s="2" t="s">
        <v>278</v>
      </c>
      <c r="AF25" s="3" t="str">
        <f>"610425199509122814"</f>
        <v>610425199509122814</v>
      </c>
      <c r="AG25" s="3" t="s">
        <v>73</v>
      </c>
      <c r="AH25" s="3" t="s">
        <v>100</v>
      </c>
      <c r="AI25" s="3" t="s">
        <v>279</v>
      </c>
      <c r="AJ25" s="3">
        <v>13637593221</v>
      </c>
      <c r="AK25" s="3" t="s">
        <v>280</v>
      </c>
      <c r="AL25" s="3" t="str">
        <f>"420984199801010328"</f>
        <v>420984199801010328</v>
      </c>
      <c r="AM25" s="3" t="s">
        <v>75</v>
      </c>
      <c r="AN25" s="3" t="s">
        <v>100</v>
      </c>
      <c r="AO25" s="3" t="s">
        <v>281</v>
      </c>
      <c r="AP25" s="3">
        <v>15708990217</v>
      </c>
      <c r="AQ25" s="2"/>
      <c r="AR25" s="3" t="str">
        <f>""</f>
        <v/>
      </c>
      <c r="AS25" s="3"/>
      <c r="AT25" s="3"/>
      <c r="AU25" s="3"/>
      <c r="AV25" s="3"/>
      <c r="AW25" s="3"/>
      <c r="AX25" s="3" t="str">
        <f>""</f>
        <v/>
      </c>
      <c r="AY25" s="3"/>
      <c r="AZ25" s="3"/>
      <c r="BA25" s="3"/>
      <c r="BB25" s="3"/>
      <c r="BC25" s="3" t="s">
        <v>266</v>
      </c>
      <c r="BD25" s="3">
        <v>13976868701</v>
      </c>
      <c r="BE25" s="2" t="s">
        <v>70</v>
      </c>
      <c r="BF25" s="3" t="s">
        <v>282</v>
      </c>
      <c r="BG25" s="3" t="s">
        <v>76</v>
      </c>
      <c r="BH25" s="3">
        <v>15248952040</v>
      </c>
      <c r="BI25" s="3" t="s">
        <v>70</v>
      </c>
      <c r="BJ25" s="3" t="s">
        <v>106</v>
      </c>
      <c r="BK25" s="3" t="s">
        <v>76</v>
      </c>
      <c r="BL25" s="3">
        <v>15248952040</v>
      </c>
      <c r="BM25" s="13" t="s">
        <v>78</v>
      </c>
      <c r="BN25" s="1" t="s">
        <v>106</v>
      </c>
    </row>
    <row r="26" spans="1:66" ht="27" x14ac:dyDescent="0.15">
      <c r="A26" s="22">
        <v>16283</v>
      </c>
      <c r="B26" s="19" t="s">
        <v>68</v>
      </c>
      <c r="C26" s="3" t="s">
        <v>163</v>
      </c>
      <c r="D26" s="3" t="s">
        <v>82</v>
      </c>
      <c r="E26" s="3" t="s">
        <v>82</v>
      </c>
      <c r="F26" s="3" t="s">
        <v>82</v>
      </c>
      <c r="G26" s="25" t="s">
        <v>79</v>
      </c>
      <c r="H26" s="22" t="s">
        <v>283</v>
      </c>
      <c r="I26" s="19" t="s">
        <v>249</v>
      </c>
      <c r="J26" s="3" t="s">
        <v>71</v>
      </c>
      <c r="K26" s="3" t="s">
        <v>72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 t="s">
        <v>242</v>
      </c>
      <c r="Z26" s="3" t="str">
        <f>"510321199511220777"</f>
        <v>510321199511220777</v>
      </c>
      <c r="AA26" s="3" t="s">
        <v>239</v>
      </c>
      <c r="AB26" s="3" t="s">
        <v>223</v>
      </c>
      <c r="AC26" s="3" t="s">
        <v>243</v>
      </c>
      <c r="AD26" s="3">
        <v>13016210340</v>
      </c>
      <c r="AE26" s="2" t="s">
        <v>284</v>
      </c>
      <c r="AF26" s="3" t="str">
        <f>"610104199603201625"</f>
        <v>610104199603201625</v>
      </c>
      <c r="AG26" s="3" t="s">
        <v>239</v>
      </c>
      <c r="AH26" s="3" t="s">
        <v>223</v>
      </c>
      <c r="AI26" s="3" t="s">
        <v>285</v>
      </c>
      <c r="AJ26" s="3">
        <v>18689919475</v>
      </c>
      <c r="AK26" s="3"/>
      <c r="AL26" s="3" t="str">
        <f>""</f>
        <v/>
      </c>
      <c r="AM26" s="3"/>
      <c r="AN26" s="3"/>
      <c r="AO26" s="3"/>
      <c r="AP26" s="3"/>
      <c r="AQ26" s="2"/>
      <c r="AR26" s="3" t="str">
        <f>""</f>
        <v/>
      </c>
      <c r="AS26" s="3"/>
      <c r="AT26" s="3"/>
      <c r="AU26" s="3"/>
      <c r="AV26" s="3"/>
      <c r="AW26" s="3"/>
      <c r="AX26" s="3" t="str">
        <f>""</f>
        <v/>
      </c>
      <c r="AY26" s="3"/>
      <c r="AZ26" s="3"/>
      <c r="BA26" s="3"/>
      <c r="BB26" s="3"/>
      <c r="BC26" s="3"/>
      <c r="BD26" s="3"/>
      <c r="BE26" s="2"/>
      <c r="BF26" s="3"/>
      <c r="BG26" s="3"/>
      <c r="BH26" s="3"/>
      <c r="BI26" s="3"/>
      <c r="BJ26" s="3"/>
      <c r="BK26" s="3"/>
      <c r="BL26" s="3"/>
      <c r="BM26" s="13"/>
    </row>
    <row r="27" spans="1:66" ht="27" x14ac:dyDescent="0.15">
      <c r="A27" s="22">
        <v>16284</v>
      </c>
      <c r="B27" s="19" t="s">
        <v>68</v>
      </c>
      <c r="C27" s="3" t="s">
        <v>143</v>
      </c>
      <c r="D27" s="3" t="s">
        <v>82</v>
      </c>
      <c r="E27" s="3" t="s">
        <v>82</v>
      </c>
      <c r="F27" s="3" t="s">
        <v>82</v>
      </c>
      <c r="G27" s="25" t="s">
        <v>79</v>
      </c>
      <c r="H27" s="22" t="s">
        <v>286</v>
      </c>
      <c r="I27" s="19" t="s">
        <v>77</v>
      </c>
      <c r="J27" s="3" t="s">
        <v>71</v>
      </c>
      <c r="K27" s="3" t="s">
        <v>72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 t="s">
        <v>287</v>
      </c>
      <c r="Z27" s="3" t="str">
        <f>"61232519940218144X"</f>
        <v>61232519940218144X</v>
      </c>
      <c r="AA27" s="3" t="s">
        <v>85</v>
      </c>
      <c r="AB27" s="3" t="s">
        <v>207</v>
      </c>
      <c r="AC27" s="3" t="s">
        <v>288</v>
      </c>
      <c r="AD27" s="3">
        <v>18289646698</v>
      </c>
      <c r="AE27" s="2" t="s">
        <v>289</v>
      </c>
      <c r="AF27" s="3" t="str">
        <f>"430503199409244527"</f>
        <v>430503199409244527</v>
      </c>
      <c r="AG27" s="3" t="s">
        <v>85</v>
      </c>
      <c r="AH27" s="3" t="s">
        <v>207</v>
      </c>
      <c r="AI27" s="3" t="s">
        <v>290</v>
      </c>
      <c r="AJ27" s="3">
        <v>18789198065</v>
      </c>
      <c r="AK27" s="3" t="s">
        <v>291</v>
      </c>
      <c r="AL27" s="3" t="str">
        <f>"130534199407256915"</f>
        <v>130534199407256915</v>
      </c>
      <c r="AM27" s="3" t="s">
        <v>85</v>
      </c>
      <c r="AN27" s="3" t="s">
        <v>207</v>
      </c>
      <c r="AO27" s="3" t="s">
        <v>292</v>
      </c>
      <c r="AP27" s="3">
        <v>18289646750</v>
      </c>
      <c r="AQ27" s="2"/>
      <c r="AR27" s="3" t="str">
        <f>""</f>
        <v/>
      </c>
      <c r="AS27" s="3"/>
      <c r="AT27" s="3"/>
      <c r="AU27" s="3"/>
      <c r="AV27" s="3"/>
      <c r="AW27" s="3"/>
      <c r="AX27" s="3" t="str">
        <f>""</f>
        <v/>
      </c>
      <c r="AY27" s="3"/>
      <c r="AZ27" s="3"/>
      <c r="BA27" s="3"/>
      <c r="BB27" s="3"/>
      <c r="BC27" s="3" t="s">
        <v>293</v>
      </c>
      <c r="BD27" s="3">
        <v>13976075755</v>
      </c>
      <c r="BE27" s="2" t="s">
        <v>93</v>
      </c>
      <c r="BF27" s="3" t="s">
        <v>294</v>
      </c>
      <c r="BG27" s="3"/>
      <c r="BH27" s="3"/>
      <c r="BI27" s="3"/>
      <c r="BJ27" s="3"/>
      <c r="BK27" s="3" t="s">
        <v>76</v>
      </c>
      <c r="BL27" s="3">
        <v>15248952040</v>
      </c>
      <c r="BM27" s="13" t="s">
        <v>78</v>
      </c>
      <c r="BN27" s="1" t="s">
        <v>106</v>
      </c>
    </row>
    <row r="28" spans="1:66" x14ac:dyDescent="0.15">
      <c r="A28" s="22">
        <v>16285</v>
      </c>
      <c r="B28" s="19" t="s">
        <v>68</v>
      </c>
      <c r="C28" s="3" t="s">
        <v>116</v>
      </c>
      <c r="D28" s="3" t="s">
        <v>82</v>
      </c>
      <c r="E28" s="3" t="s">
        <v>82</v>
      </c>
      <c r="F28" s="3" t="s">
        <v>82</v>
      </c>
      <c r="G28" s="25" t="s">
        <v>79</v>
      </c>
      <c r="H28" s="22" t="s">
        <v>295</v>
      </c>
      <c r="I28" s="19" t="s">
        <v>77</v>
      </c>
      <c r="J28" s="3" t="s">
        <v>71</v>
      </c>
      <c r="K28" s="3" t="s">
        <v>72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 t="s">
        <v>296</v>
      </c>
      <c r="Z28" s="3" t="str">
        <f>"140202199512015018"</f>
        <v>140202199512015018</v>
      </c>
      <c r="AA28" s="3" t="s">
        <v>73</v>
      </c>
      <c r="AB28" s="3">
        <v>2014</v>
      </c>
      <c r="AC28" s="3" t="s">
        <v>297</v>
      </c>
      <c r="AD28" s="3">
        <v>18404910001</v>
      </c>
      <c r="AE28" s="2" t="s">
        <v>298</v>
      </c>
      <c r="AF28" s="3" t="str">
        <f>"46000619960803751X"</f>
        <v>46000619960803751X</v>
      </c>
      <c r="AG28" s="3" t="s">
        <v>73</v>
      </c>
      <c r="AH28" s="3">
        <v>2014</v>
      </c>
      <c r="AI28" s="3" t="s">
        <v>299</v>
      </c>
      <c r="AJ28" s="3">
        <v>985302885</v>
      </c>
      <c r="AK28" s="3" t="s">
        <v>300</v>
      </c>
      <c r="AL28" s="3" t="str">
        <f>"36022219980215002X"</f>
        <v>36022219980215002X</v>
      </c>
      <c r="AM28" s="3" t="s">
        <v>73</v>
      </c>
      <c r="AN28" s="3">
        <v>2014</v>
      </c>
      <c r="AO28" s="3" t="s">
        <v>300</v>
      </c>
      <c r="AP28" s="3">
        <v>13519880956</v>
      </c>
      <c r="AQ28" s="2"/>
      <c r="AR28" s="3" t="str">
        <f>""</f>
        <v/>
      </c>
      <c r="AS28" s="3"/>
      <c r="AT28" s="3"/>
      <c r="AU28" s="3"/>
      <c r="AV28" s="3"/>
      <c r="AW28" s="3"/>
      <c r="AX28" s="3" t="str">
        <f>""</f>
        <v/>
      </c>
      <c r="AY28" s="3"/>
      <c r="AZ28" s="3"/>
      <c r="BA28" s="3"/>
      <c r="BB28" s="3"/>
      <c r="BC28" s="3" t="s">
        <v>301</v>
      </c>
      <c r="BD28" s="3">
        <v>13976795799</v>
      </c>
      <c r="BE28" s="2" t="s">
        <v>70</v>
      </c>
      <c r="BF28" s="3" t="s">
        <v>302</v>
      </c>
      <c r="BG28" s="3"/>
      <c r="BH28" s="3"/>
      <c r="BI28" s="3"/>
      <c r="BJ28" s="3"/>
      <c r="BK28" s="3" t="s">
        <v>76</v>
      </c>
      <c r="BL28" s="3">
        <v>15248952040</v>
      </c>
      <c r="BM28" s="13" t="s">
        <v>78</v>
      </c>
      <c r="BN28" s="1" t="s">
        <v>106</v>
      </c>
    </row>
    <row r="29" spans="1:66" ht="27" x14ac:dyDescent="0.15">
      <c r="A29" s="22">
        <v>16286</v>
      </c>
      <c r="B29" s="19" t="s">
        <v>68</v>
      </c>
      <c r="C29" s="3" t="s">
        <v>303</v>
      </c>
      <c r="D29" s="3" t="s">
        <v>82</v>
      </c>
      <c r="E29" s="3" t="s">
        <v>82</v>
      </c>
      <c r="F29" s="3" t="s">
        <v>82</v>
      </c>
      <c r="G29" s="25" t="s">
        <v>79</v>
      </c>
      <c r="H29" s="22"/>
      <c r="I29" s="19" t="s">
        <v>77</v>
      </c>
      <c r="J29" s="3" t="s">
        <v>71</v>
      </c>
      <c r="K29" s="3" t="s">
        <v>72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 t="str">
        <f>""</f>
        <v/>
      </c>
      <c r="AA29" s="3"/>
      <c r="AB29" s="3"/>
      <c r="AC29" s="3"/>
      <c r="AD29" s="3"/>
      <c r="AE29" s="2"/>
      <c r="AF29" s="3" t="str">
        <f>""</f>
        <v/>
      </c>
      <c r="AG29" s="3"/>
      <c r="AH29" s="3"/>
      <c r="AI29" s="3"/>
      <c r="AJ29" s="3"/>
      <c r="AK29" s="3"/>
      <c r="AL29" s="3" t="str">
        <f>""</f>
        <v/>
      </c>
      <c r="AM29" s="3"/>
      <c r="AN29" s="3"/>
      <c r="AO29" s="3"/>
      <c r="AP29" s="3"/>
      <c r="AQ29" s="2"/>
      <c r="AR29" s="3" t="str">
        <f>""</f>
        <v/>
      </c>
      <c r="AS29" s="3"/>
      <c r="AT29" s="3"/>
      <c r="AU29" s="3"/>
      <c r="AV29" s="3"/>
      <c r="AW29" s="3"/>
      <c r="AX29" s="3" t="str">
        <f>""</f>
        <v/>
      </c>
      <c r="AY29" s="3"/>
      <c r="AZ29" s="3"/>
      <c r="BA29" s="3"/>
      <c r="BB29" s="3"/>
      <c r="BC29" s="3"/>
      <c r="BD29" s="3"/>
      <c r="BE29" s="2"/>
      <c r="BF29" s="3"/>
      <c r="BG29" s="3"/>
      <c r="BH29" s="3"/>
      <c r="BI29" s="3"/>
      <c r="BJ29" s="3"/>
      <c r="BK29" s="3"/>
      <c r="BL29" s="3"/>
      <c r="BM29" s="13"/>
    </row>
    <row r="30" spans="1:66" ht="27" x14ac:dyDescent="0.15">
      <c r="A30" s="22">
        <v>16287</v>
      </c>
      <c r="B30" s="19" t="s">
        <v>68</v>
      </c>
      <c r="C30" s="3" t="s">
        <v>304</v>
      </c>
      <c r="D30" s="3" t="s">
        <v>82</v>
      </c>
      <c r="E30" s="3" t="s">
        <v>82</v>
      </c>
      <c r="F30" s="3" t="s">
        <v>82</v>
      </c>
      <c r="G30" s="25" t="s">
        <v>79</v>
      </c>
      <c r="H30" s="22" t="s">
        <v>305</v>
      </c>
      <c r="I30" s="19" t="s">
        <v>77</v>
      </c>
      <c r="J30" s="3" t="s">
        <v>71</v>
      </c>
      <c r="K30" s="3" t="s">
        <v>72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 t="s">
        <v>306</v>
      </c>
      <c r="Z30" s="3" t="str">
        <f>"420106199504152423"</f>
        <v>420106199504152423</v>
      </c>
      <c r="AA30" s="3" t="s">
        <v>110</v>
      </c>
      <c r="AB30" s="3" t="s">
        <v>207</v>
      </c>
      <c r="AC30" s="3" t="s">
        <v>307</v>
      </c>
      <c r="AD30" s="3">
        <v>18389798415</v>
      </c>
      <c r="AE30" s="2" t="s">
        <v>308</v>
      </c>
      <c r="AF30" s="3" t="str">
        <f>"152123199702050025"</f>
        <v>152123199702050025</v>
      </c>
      <c r="AG30" s="3" t="s">
        <v>110</v>
      </c>
      <c r="AH30" s="3" t="s">
        <v>207</v>
      </c>
      <c r="AI30" s="3" t="s">
        <v>309</v>
      </c>
      <c r="AJ30" s="3">
        <v>18889409470</v>
      </c>
      <c r="AK30" s="3"/>
      <c r="AL30" s="3" t="str">
        <f>""</f>
        <v/>
      </c>
      <c r="AM30" s="3"/>
      <c r="AN30" s="3"/>
      <c r="AO30" s="3"/>
      <c r="AP30" s="3"/>
      <c r="AQ30" s="2"/>
      <c r="AR30" s="3" t="str">
        <f>""</f>
        <v/>
      </c>
      <c r="AS30" s="3"/>
      <c r="AT30" s="3"/>
      <c r="AU30" s="3"/>
      <c r="AV30" s="3"/>
      <c r="AW30" s="3"/>
      <c r="AX30" s="3" t="str">
        <f>""</f>
        <v/>
      </c>
      <c r="AY30" s="3"/>
      <c r="AZ30" s="3"/>
      <c r="BA30" s="3"/>
      <c r="BB30" s="3"/>
      <c r="BC30" s="3" t="s">
        <v>256</v>
      </c>
      <c r="BD30" s="3">
        <v>18976255630</v>
      </c>
      <c r="BE30" s="2" t="s">
        <v>77</v>
      </c>
      <c r="BF30" s="3" t="s">
        <v>257</v>
      </c>
      <c r="BG30" s="3"/>
      <c r="BH30" s="3"/>
      <c r="BI30" s="3"/>
      <c r="BJ30" s="3"/>
      <c r="BK30" s="3" t="s">
        <v>76</v>
      </c>
      <c r="BL30" s="3">
        <v>15248952040</v>
      </c>
      <c r="BM30" s="13" t="s">
        <v>78</v>
      </c>
      <c r="BN30" s="1" t="s">
        <v>106</v>
      </c>
    </row>
    <row r="31" spans="1:66" ht="27" x14ac:dyDescent="0.15">
      <c r="A31" s="22">
        <v>16288</v>
      </c>
      <c r="B31" s="19" t="s">
        <v>68</v>
      </c>
      <c r="C31" s="3" t="s">
        <v>116</v>
      </c>
      <c r="D31" s="3" t="s">
        <v>82</v>
      </c>
      <c r="E31" s="3" t="s">
        <v>82</v>
      </c>
      <c r="F31" s="3" t="s">
        <v>82</v>
      </c>
      <c r="G31" s="25" t="s">
        <v>79</v>
      </c>
      <c r="H31" s="22" t="s">
        <v>310</v>
      </c>
      <c r="I31" s="19" t="s">
        <v>77</v>
      </c>
      <c r="J31" s="3" t="s">
        <v>71</v>
      </c>
      <c r="K31" s="3" t="s">
        <v>72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 t="s">
        <v>311</v>
      </c>
      <c r="Z31" s="3" t="str">
        <f>"429004199410061619"</f>
        <v>429004199410061619</v>
      </c>
      <c r="AA31" s="3" t="s">
        <v>110</v>
      </c>
      <c r="AB31" s="3" t="s">
        <v>207</v>
      </c>
      <c r="AC31" s="3" t="s">
        <v>312</v>
      </c>
      <c r="AD31" s="3">
        <v>15501859095</v>
      </c>
      <c r="AE31" s="2" t="s">
        <v>313</v>
      </c>
      <c r="AF31" s="3" t="str">
        <f>"46010419931012121X"</f>
        <v>46010419931012121X</v>
      </c>
      <c r="AG31" s="3" t="s">
        <v>110</v>
      </c>
      <c r="AH31" s="3" t="s">
        <v>314</v>
      </c>
      <c r="AI31" s="3" t="s">
        <v>315</v>
      </c>
      <c r="AJ31" s="3">
        <v>13700456171</v>
      </c>
      <c r="AK31" s="3" t="s">
        <v>165</v>
      </c>
      <c r="AL31" s="3" t="str">
        <f>"150402199708250629"</f>
        <v>150402199708250629</v>
      </c>
      <c r="AM31" s="3" t="s">
        <v>110</v>
      </c>
      <c r="AN31" s="3" t="s">
        <v>100</v>
      </c>
      <c r="AO31" s="3" t="s">
        <v>316</v>
      </c>
      <c r="AP31" s="3">
        <v>15708919702</v>
      </c>
      <c r="AQ31" s="2"/>
      <c r="AR31" s="3" t="str">
        <f>""</f>
        <v/>
      </c>
      <c r="AS31" s="3"/>
      <c r="AT31" s="3"/>
      <c r="AU31" s="3"/>
      <c r="AV31" s="3"/>
      <c r="AW31" s="3"/>
      <c r="AX31" s="3" t="str">
        <f>""</f>
        <v/>
      </c>
      <c r="AY31" s="3"/>
      <c r="AZ31" s="3"/>
      <c r="BA31" s="3"/>
      <c r="BB31" s="3"/>
      <c r="BC31" s="3" t="s">
        <v>114</v>
      </c>
      <c r="BD31" s="3">
        <v>13518827867</v>
      </c>
      <c r="BE31" s="2" t="s">
        <v>93</v>
      </c>
      <c r="BF31" s="3" t="s">
        <v>115</v>
      </c>
      <c r="BG31" s="3"/>
      <c r="BH31" s="3"/>
      <c r="BI31" s="3"/>
      <c r="BJ31" s="3"/>
      <c r="BK31" s="3" t="s">
        <v>76</v>
      </c>
      <c r="BL31" s="3">
        <v>15248952040</v>
      </c>
      <c r="BM31" s="13" t="s">
        <v>78</v>
      </c>
      <c r="BN31" s="1" t="s">
        <v>106</v>
      </c>
    </row>
    <row r="32" spans="1:66" x14ac:dyDescent="0.15">
      <c r="A32" s="22">
        <v>16289</v>
      </c>
      <c r="B32" s="19" t="s">
        <v>68</v>
      </c>
      <c r="C32" s="3" t="s">
        <v>317</v>
      </c>
      <c r="D32" s="3" t="s">
        <v>82</v>
      </c>
      <c r="E32" s="3" t="s">
        <v>82</v>
      </c>
      <c r="F32" s="3" t="s">
        <v>82</v>
      </c>
      <c r="G32" s="25" t="s">
        <v>79</v>
      </c>
      <c r="H32" s="22"/>
      <c r="I32" s="19" t="s">
        <v>249</v>
      </c>
      <c r="J32" s="3" t="s">
        <v>71</v>
      </c>
      <c r="K32" s="3" t="s">
        <v>72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 t="str">
        <f>""</f>
        <v/>
      </c>
      <c r="AA32" s="3"/>
      <c r="AB32" s="3"/>
      <c r="AC32" s="3"/>
      <c r="AD32" s="3"/>
      <c r="AE32" s="2"/>
      <c r="AF32" s="3" t="str">
        <f>""</f>
        <v/>
      </c>
      <c r="AG32" s="3"/>
      <c r="AH32" s="3"/>
      <c r="AI32" s="3"/>
      <c r="AJ32" s="3"/>
      <c r="AK32" s="3"/>
      <c r="AL32" s="3" t="str">
        <f>""</f>
        <v/>
      </c>
      <c r="AM32" s="3"/>
      <c r="AN32" s="3"/>
      <c r="AO32" s="3"/>
      <c r="AP32" s="3"/>
      <c r="AQ32" s="2"/>
      <c r="AR32" s="3" t="str">
        <f>""</f>
        <v/>
      </c>
      <c r="AS32" s="3"/>
      <c r="AT32" s="3"/>
      <c r="AU32" s="3"/>
      <c r="AV32" s="3"/>
      <c r="AW32" s="3"/>
      <c r="AX32" s="3" t="str">
        <f>""</f>
        <v/>
      </c>
      <c r="AY32" s="3"/>
      <c r="AZ32" s="3"/>
      <c r="BA32" s="3"/>
      <c r="BB32" s="3"/>
      <c r="BC32" s="3"/>
      <c r="BD32" s="3"/>
      <c r="BE32" s="2"/>
      <c r="BF32" s="3"/>
      <c r="BG32" s="3"/>
      <c r="BH32" s="3"/>
      <c r="BI32" s="3"/>
      <c r="BJ32" s="3"/>
      <c r="BK32" s="3"/>
      <c r="BL32" s="3"/>
      <c r="BM32" s="13"/>
    </row>
    <row r="33" spans="1:66" x14ac:dyDescent="0.15">
      <c r="A33" s="22">
        <v>16293</v>
      </c>
      <c r="B33" s="19" t="s">
        <v>68</v>
      </c>
      <c r="C33" s="3" t="s">
        <v>152</v>
      </c>
      <c r="D33" s="3" t="s">
        <v>82</v>
      </c>
      <c r="E33" s="3" t="s">
        <v>82</v>
      </c>
      <c r="F33" s="3" t="s">
        <v>82</v>
      </c>
      <c r="G33" s="25" t="s">
        <v>79</v>
      </c>
      <c r="H33" s="22" t="s">
        <v>318</v>
      </c>
      <c r="I33" s="19" t="s">
        <v>249</v>
      </c>
      <c r="J33" s="3" t="s">
        <v>71</v>
      </c>
      <c r="K33" s="3" t="s">
        <v>72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 t="s">
        <v>319</v>
      </c>
      <c r="Z33" s="3" t="str">
        <f>"220523199509202224"</f>
        <v>220523199509202224</v>
      </c>
      <c r="AA33" s="3" t="s">
        <v>320</v>
      </c>
      <c r="AB33" s="3" t="s">
        <v>207</v>
      </c>
      <c r="AC33" s="3" t="s">
        <v>321</v>
      </c>
      <c r="AD33" s="3">
        <v>18289648004</v>
      </c>
      <c r="AE33" s="2" t="s">
        <v>322</v>
      </c>
      <c r="AF33" s="3" t="str">
        <f>"152301199507056520"</f>
        <v>152301199507056520</v>
      </c>
      <c r="AG33" s="3" t="s">
        <v>320</v>
      </c>
      <c r="AH33" s="3" t="s">
        <v>207</v>
      </c>
      <c r="AI33" s="3" t="s">
        <v>323</v>
      </c>
      <c r="AJ33" s="3">
        <v>15501833499</v>
      </c>
      <c r="AK33" s="3" t="s">
        <v>324</v>
      </c>
      <c r="AL33" s="3" t="str">
        <f>"350123199610180354"</f>
        <v>350123199610180354</v>
      </c>
      <c r="AM33" s="3" t="s">
        <v>320</v>
      </c>
      <c r="AN33" s="3" t="s">
        <v>100</v>
      </c>
      <c r="AO33" s="3" t="s">
        <v>325</v>
      </c>
      <c r="AP33" s="3">
        <v>15708925703</v>
      </c>
      <c r="AQ33" s="2"/>
      <c r="AR33" s="3" t="str">
        <f>""</f>
        <v/>
      </c>
      <c r="AS33" s="3"/>
      <c r="AT33" s="3"/>
      <c r="AU33" s="3"/>
      <c r="AV33" s="3"/>
      <c r="AW33" s="3"/>
      <c r="AX33" s="3" t="str">
        <f>""</f>
        <v/>
      </c>
      <c r="AY33" s="3"/>
      <c r="AZ33" s="3"/>
      <c r="BA33" s="3"/>
      <c r="BB33" s="3"/>
      <c r="BC33" s="3" t="s">
        <v>293</v>
      </c>
      <c r="BD33" s="3">
        <v>13976075755</v>
      </c>
      <c r="BE33" s="2" t="s">
        <v>70</v>
      </c>
      <c r="BF33" s="3" t="s">
        <v>294</v>
      </c>
      <c r="BG33" s="3"/>
      <c r="BH33" s="3"/>
      <c r="BI33" s="3"/>
      <c r="BJ33" s="3"/>
      <c r="BK33" s="3" t="s">
        <v>76</v>
      </c>
      <c r="BL33" s="3">
        <v>15248952040</v>
      </c>
      <c r="BM33" s="13" t="s">
        <v>78</v>
      </c>
      <c r="BN33" s="1" t="s">
        <v>106</v>
      </c>
    </row>
    <row r="34" spans="1:66" ht="27" x14ac:dyDescent="0.15">
      <c r="A34" s="22">
        <v>16297</v>
      </c>
      <c r="B34" s="19" t="s">
        <v>68</v>
      </c>
      <c r="C34" s="3" t="s">
        <v>81</v>
      </c>
      <c r="D34" s="3" t="s">
        <v>82</v>
      </c>
      <c r="E34" s="3" t="s">
        <v>82</v>
      </c>
      <c r="F34" s="3" t="s">
        <v>82</v>
      </c>
      <c r="G34" s="25" t="s">
        <v>79</v>
      </c>
      <c r="H34" s="22" t="s">
        <v>326</v>
      </c>
      <c r="I34" s="19" t="s">
        <v>249</v>
      </c>
      <c r="J34" s="3" t="s">
        <v>71</v>
      </c>
      <c r="K34" s="3" t="s">
        <v>72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 t="s">
        <v>319</v>
      </c>
      <c r="Z34" s="3" t="str">
        <f>"220523199509202224"</f>
        <v>220523199509202224</v>
      </c>
      <c r="AA34" s="3" t="s">
        <v>320</v>
      </c>
      <c r="AB34" s="3" t="s">
        <v>207</v>
      </c>
      <c r="AC34" s="3" t="s">
        <v>321</v>
      </c>
      <c r="AD34" s="3">
        <v>18289648004</v>
      </c>
      <c r="AE34" s="2" t="s">
        <v>327</v>
      </c>
      <c r="AF34" s="3" t="str">
        <f>"130224199511120066"</f>
        <v>130224199511120066</v>
      </c>
      <c r="AG34" s="3" t="s">
        <v>328</v>
      </c>
      <c r="AH34" s="3" t="s">
        <v>207</v>
      </c>
      <c r="AI34" s="3" t="s">
        <v>329</v>
      </c>
      <c r="AJ34" s="3">
        <v>18976337912</v>
      </c>
      <c r="AK34" s="3"/>
      <c r="AL34" s="3" t="str">
        <f>""</f>
        <v/>
      </c>
      <c r="AM34" s="3"/>
      <c r="AN34" s="3"/>
      <c r="AO34" s="3"/>
      <c r="AP34" s="3"/>
      <c r="AQ34" s="2"/>
      <c r="AR34" s="3" t="str">
        <f>""</f>
        <v/>
      </c>
      <c r="AS34" s="3"/>
      <c r="AT34" s="3"/>
      <c r="AU34" s="3"/>
      <c r="AV34" s="3"/>
      <c r="AW34" s="3"/>
      <c r="AX34" s="3" t="str">
        <f>""</f>
        <v/>
      </c>
      <c r="AY34" s="3"/>
      <c r="AZ34" s="3"/>
      <c r="BA34" s="3"/>
      <c r="BB34" s="3"/>
      <c r="BC34" s="3" t="s">
        <v>95</v>
      </c>
      <c r="BD34" s="3">
        <v>13307609500</v>
      </c>
      <c r="BE34" s="2" t="s">
        <v>70</v>
      </c>
      <c r="BF34" s="3" t="s">
        <v>330</v>
      </c>
      <c r="BG34" s="3"/>
      <c r="BH34" s="3"/>
      <c r="BI34" s="3"/>
      <c r="BJ34" s="3"/>
      <c r="BK34" s="3" t="s">
        <v>76</v>
      </c>
      <c r="BL34" s="3">
        <v>15248952040</v>
      </c>
      <c r="BM34" s="13" t="s">
        <v>78</v>
      </c>
      <c r="BN34" s="1" t="s">
        <v>106</v>
      </c>
    </row>
    <row r="35" spans="1:66" x14ac:dyDescent="0.15">
      <c r="A35" s="22">
        <v>16299</v>
      </c>
      <c r="B35" s="19" t="s">
        <v>68</v>
      </c>
      <c r="C35" s="3" t="s">
        <v>331</v>
      </c>
      <c r="D35" s="3" t="s">
        <v>82</v>
      </c>
      <c r="E35" s="3" t="s">
        <v>82</v>
      </c>
      <c r="F35" s="3" t="s">
        <v>82</v>
      </c>
      <c r="G35" s="25" t="s">
        <v>79</v>
      </c>
      <c r="H35" s="22" t="s">
        <v>332</v>
      </c>
      <c r="I35" s="19" t="s">
        <v>77</v>
      </c>
      <c r="J35" s="3" t="s">
        <v>71</v>
      </c>
      <c r="K35" s="3" t="s">
        <v>72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 t="s">
        <v>333</v>
      </c>
      <c r="Z35" s="3" t="str">
        <f>"46000619940804482X"</f>
        <v>46000619940804482X</v>
      </c>
      <c r="AA35" s="3" t="s">
        <v>110</v>
      </c>
      <c r="AB35" s="3" t="s">
        <v>207</v>
      </c>
      <c r="AC35" s="3" t="s">
        <v>334</v>
      </c>
      <c r="AD35" s="3">
        <v>18808970908</v>
      </c>
      <c r="AE35" s="2" t="s">
        <v>335</v>
      </c>
      <c r="AF35" s="3" t="str">
        <f>"460003199205083424"</f>
        <v>460003199205083424</v>
      </c>
      <c r="AG35" s="3" t="s">
        <v>110</v>
      </c>
      <c r="AH35" s="3" t="s">
        <v>155</v>
      </c>
      <c r="AI35" s="3" t="s">
        <v>336</v>
      </c>
      <c r="AJ35" s="3">
        <v>15109884765</v>
      </c>
      <c r="AK35" s="3"/>
      <c r="AL35" s="3" t="str">
        <f>""</f>
        <v/>
      </c>
      <c r="AM35" s="3"/>
      <c r="AN35" s="3"/>
      <c r="AO35" s="3"/>
      <c r="AP35" s="3"/>
      <c r="AQ35" s="2"/>
      <c r="AR35" s="3" t="str">
        <f>""</f>
        <v/>
      </c>
      <c r="AS35" s="3"/>
      <c r="AT35" s="3"/>
      <c r="AU35" s="3"/>
      <c r="AV35" s="3"/>
      <c r="AW35" s="3"/>
      <c r="AX35" s="3" t="str">
        <f>""</f>
        <v/>
      </c>
      <c r="AY35" s="3"/>
      <c r="AZ35" s="3"/>
      <c r="BA35" s="3"/>
      <c r="BB35" s="3"/>
      <c r="BC35" s="3" t="s">
        <v>337</v>
      </c>
      <c r="BD35" s="3">
        <v>18808985858</v>
      </c>
      <c r="BE35" s="2" t="s">
        <v>70</v>
      </c>
      <c r="BF35" s="3" t="s">
        <v>338</v>
      </c>
      <c r="BG35" s="3"/>
      <c r="BH35" s="3"/>
      <c r="BI35" s="3"/>
      <c r="BJ35" s="3"/>
      <c r="BK35" s="3" t="s">
        <v>76</v>
      </c>
      <c r="BL35" s="3">
        <v>15248952040</v>
      </c>
      <c r="BM35" s="13" t="s">
        <v>78</v>
      </c>
      <c r="BN35" s="1" t="s">
        <v>106</v>
      </c>
    </row>
    <row r="36" spans="1:66" ht="27" x14ac:dyDescent="0.15">
      <c r="A36" s="22">
        <v>16300</v>
      </c>
      <c r="B36" s="19" t="s">
        <v>68</v>
      </c>
      <c r="C36" s="3" t="s">
        <v>69</v>
      </c>
      <c r="D36" s="3" t="s">
        <v>82</v>
      </c>
      <c r="E36" s="3" t="s">
        <v>82</v>
      </c>
      <c r="F36" s="3" t="s">
        <v>82</v>
      </c>
      <c r="G36" s="25" t="s">
        <v>79</v>
      </c>
      <c r="H36" s="22" t="s">
        <v>339</v>
      </c>
      <c r="I36" s="19" t="s">
        <v>77</v>
      </c>
      <c r="J36" s="3" t="s">
        <v>71</v>
      </c>
      <c r="K36" s="3" t="s">
        <v>72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 t="s">
        <v>340</v>
      </c>
      <c r="Z36" s="3" t="str">
        <f>"433130199404221932"</f>
        <v>433130199404221932</v>
      </c>
      <c r="AA36" s="3" t="s">
        <v>110</v>
      </c>
      <c r="AB36" s="3" t="s">
        <v>86</v>
      </c>
      <c r="AC36" s="3" t="s">
        <v>341</v>
      </c>
      <c r="AD36" s="3">
        <v>15501870138</v>
      </c>
      <c r="AE36" s="2" t="s">
        <v>342</v>
      </c>
      <c r="AF36" s="3" t="str">
        <f>"430281199408141334"</f>
        <v>430281199408141334</v>
      </c>
      <c r="AG36" s="3" t="s">
        <v>110</v>
      </c>
      <c r="AH36" s="3" t="s">
        <v>86</v>
      </c>
      <c r="AI36" s="3" t="s">
        <v>343</v>
      </c>
      <c r="AJ36" s="3">
        <v>18208945623</v>
      </c>
      <c r="AK36" s="3" t="s">
        <v>344</v>
      </c>
      <c r="AL36" s="3" t="str">
        <f>"43112819950810004X"</f>
        <v>43112819950810004X</v>
      </c>
      <c r="AM36" s="3" t="s">
        <v>85</v>
      </c>
      <c r="AN36" s="3" t="s">
        <v>86</v>
      </c>
      <c r="AO36" s="3" t="s">
        <v>345</v>
      </c>
      <c r="AP36" s="3">
        <v>18289646750</v>
      </c>
      <c r="AQ36" s="2" t="s">
        <v>291</v>
      </c>
      <c r="AR36" s="3" t="str">
        <f>"130534199407256915"</f>
        <v>130534199407256915</v>
      </c>
      <c r="AS36" s="3" t="s">
        <v>85</v>
      </c>
      <c r="AT36" s="3" t="s">
        <v>86</v>
      </c>
      <c r="AU36" s="3" t="s">
        <v>346</v>
      </c>
      <c r="AV36" s="3">
        <v>18289646750</v>
      </c>
      <c r="AW36" s="3"/>
      <c r="AX36" s="3" t="str">
        <f>""</f>
        <v/>
      </c>
      <c r="AY36" s="3"/>
      <c r="AZ36" s="3"/>
      <c r="BA36" s="3"/>
      <c r="BB36" s="3"/>
      <c r="BC36" s="3" t="s">
        <v>347</v>
      </c>
      <c r="BD36" s="3">
        <v>13322065448</v>
      </c>
      <c r="BE36" s="2" t="s">
        <v>77</v>
      </c>
      <c r="BF36" s="3"/>
      <c r="BG36" s="3"/>
      <c r="BH36" s="3"/>
      <c r="BI36" s="3"/>
      <c r="BJ36" s="3"/>
      <c r="BK36" s="3" t="s">
        <v>76</v>
      </c>
      <c r="BL36" s="3">
        <v>15248952040</v>
      </c>
      <c r="BM36" s="13" t="s">
        <v>78</v>
      </c>
      <c r="BN36" s="1" t="s">
        <v>106</v>
      </c>
    </row>
    <row r="37" spans="1:66" x14ac:dyDescent="0.15">
      <c r="A37" s="22">
        <v>16301</v>
      </c>
      <c r="B37" s="19" t="s">
        <v>68</v>
      </c>
      <c r="C37" s="3" t="s">
        <v>348</v>
      </c>
      <c r="D37" s="3" t="s">
        <v>82</v>
      </c>
      <c r="E37" s="3" t="s">
        <v>82</v>
      </c>
      <c r="F37" s="3" t="s">
        <v>82</v>
      </c>
      <c r="G37" s="25" t="s">
        <v>79</v>
      </c>
      <c r="H37" s="22" t="s">
        <v>349</v>
      </c>
      <c r="I37" s="19" t="s">
        <v>77</v>
      </c>
      <c r="J37" s="3" t="s">
        <v>71</v>
      </c>
      <c r="K37" s="3" t="s">
        <v>72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 t="s">
        <v>350</v>
      </c>
      <c r="Z37" s="3" t="str">
        <f>"140981199509280025"</f>
        <v>140981199509280025</v>
      </c>
      <c r="AA37" s="3" t="s">
        <v>75</v>
      </c>
      <c r="AB37" s="3" t="s">
        <v>223</v>
      </c>
      <c r="AC37" s="3" t="s">
        <v>351</v>
      </c>
      <c r="AD37" s="3">
        <v>15595717773</v>
      </c>
      <c r="AE37" s="2" t="s">
        <v>352</v>
      </c>
      <c r="AF37" s="3" t="str">
        <f>"500226199610045024"</f>
        <v>500226199610045024</v>
      </c>
      <c r="AG37" s="3" t="s">
        <v>110</v>
      </c>
      <c r="AH37" s="3" t="s">
        <v>223</v>
      </c>
      <c r="AI37" s="3" t="s">
        <v>353</v>
      </c>
      <c r="AJ37" s="3">
        <v>17889841963</v>
      </c>
      <c r="AK37" s="3" t="s">
        <v>354</v>
      </c>
      <c r="AL37" s="3" t="str">
        <f>"150430199601160020"</f>
        <v>150430199601160020</v>
      </c>
      <c r="AM37" s="3" t="s">
        <v>320</v>
      </c>
      <c r="AN37" s="3" t="s">
        <v>223</v>
      </c>
      <c r="AO37" s="3" t="s">
        <v>355</v>
      </c>
      <c r="AP37" s="3">
        <v>18789028521</v>
      </c>
      <c r="AQ37" s="2"/>
      <c r="AR37" s="3" t="str">
        <f>""</f>
        <v/>
      </c>
      <c r="AS37" s="3"/>
      <c r="AT37" s="3"/>
      <c r="AU37" s="3"/>
      <c r="AV37" s="3"/>
      <c r="AW37" s="3"/>
      <c r="AX37" s="3" t="str">
        <f>""</f>
        <v/>
      </c>
      <c r="AY37" s="3"/>
      <c r="AZ37" s="3"/>
      <c r="BA37" s="3"/>
      <c r="BB37" s="3"/>
      <c r="BC37" s="3"/>
      <c r="BD37" s="3"/>
      <c r="BE37" s="2"/>
      <c r="BF37" s="3"/>
      <c r="BG37" s="3"/>
      <c r="BH37" s="3"/>
      <c r="BI37" s="3"/>
      <c r="BJ37" s="3"/>
      <c r="BK37" s="3" t="s">
        <v>76</v>
      </c>
      <c r="BL37" s="3">
        <v>15248952040</v>
      </c>
      <c r="BM37" s="13" t="s">
        <v>78</v>
      </c>
      <c r="BN37" s="1" t="s">
        <v>106</v>
      </c>
    </row>
    <row r="38" spans="1:66" ht="27" x14ac:dyDescent="0.15">
      <c r="A38" s="22">
        <v>16302</v>
      </c>
      <c r="B38" s="19" t="s">
        <v>68</v>
      </c>
      <c r="C38" s="3" t="s">
        <v>163</v>
      </c>
      <c r="D38" s="3" t="s">
        <v>82</v>
      </c>
      <c r="E38" s="3" t="s">
        <v>82</v>
      </c>
      <c r="F38" s="3" t="s">
        <v>82</v>
      </c>
      <c r="G38" s="25" t="s">
        <v>79</v>
      </c>
      <c r="H38" s="22" t="s">
        <v>356</v>
      </c>
      <c r="I38" s="19" t="s">
        <v>249</v>
      </c>
      <c r="J38" s="3" t="s">
        <v>71</v>
      </c>
      <c r="K38" s="3" t="s">
        <v>72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 t="s">
        <v>357</v>
      </c>
      <c r="Z38" s="3" t="str">
        <f>"460007199512170021"</f>
        <v>460007199512170021</v>
      </c>
      <c r="AA38" s="3" t="s">
        <v>110</v>
      </c>
      <c r="AB38" s="3">
        <v>3</v>
      </c>
      <c r="AC38" s="3" t="s">
        <v>358</v>
      </c>
      <c r="AD38" s="3">
        <v>15501953699</v>
      </c>
      <c r="AE38" s="2" t="s">
        <v>359</v>
      </c>
      <c r="AF38" s="3" t="str">
        <f>"142701199601180026"</f>
        <v>142701199601180026</v>
      </c>
      <c r="AG38" s="3" t="s">
        <v>110</v>
      </c>
      <c r="AH38" s="3">
        <v>3</v>
      </c>
      <c r="AI38" s="3" t="s">
        <v>360</v>
      </c>
      <c r="AJ38" s="3">
        <v>18889408180</v>
      </c>
      <c r="AK38" s="3" t="s">
        <v>319</v>
      </c>
      <c r="AL38" s="3" t="str">
        <f>"220523199509202224"</f>
        <v>220523199509202224</v>
      </c>
      <c r="AM38" s="3" t="s">
        <v>85</v>
      </c>
      <c r="AN38" s="3">
        <v>3</v>
      </c>
      <c r="AO38" s="3" t="s">
        <v>321</v>
      </c>
      <c r="AP38" s="3">
        <v>18289648004</v>
      </c>
      <c r="AQ38" s="2"/>
      <c r="AR38" s="3" t="str">
        <f>""</f>
        <v/>
      </c>
      <c r="AS38" s="3"/>
      <c r="AT38" s="3"/>
      <c r="AU38" s="3"/>
      <c r="AV38" s="3"/>
      <c r="AW38" s="3"/>
      <c r="AX38" s="3" t="str">
        <f>""</f>
        <v/>
      </c>
      <c r="AY38" s="3"/>
      <c r="AZ38" s="3"/>
      <c r="BA38" s="3"/>
      <c r="BB38" s="3"/>
      <c r="BC38" s="3" t="s">
        <v>256</v>
      </c>
      <c r="BD38" s="3">
        <v>18976255630</v>
      </c>
      <c r="BE38" s="2" t="s">
        <v>93</v>
      </c>
      <c r="BF38" s="3" t="s">
        <v>257</v>
      </c>
      <c r="BG38" s="3"/>
      <c r="BH38" s="3"/>
      <c r="BI38" s="3"/>
      <c r="BJ38" s="3"/>
      <c r="BK38" s="3" t="s">
        <v>76</v>
      </c>
      <c r="BL38" s="3">
        <v>15245952040</v>
      </c>
      <c r="BM38" s="13" t="s">
        <v>78</v>
      </c>
      <c r="BN38" s="1" t="s">
        <v>106</v>
      </c>
    </row>
    <row r="39" spans="1:66" x14ac:dyDescent="0.15">
      <c r="A39" s="22">
        <v>16303</v>
      </c>
      <c r="B39" s="19" t="s">
        <v>68</v>
      </c>
      <c r="C39" s="3" t="s">
        <v>361</v>
      </c>
      <c r="D39" s="3" t="s">
        <v>82</v>
      </c>
      <c r="E39" s="3" t="s">
        <v>82</v>
      </c>
      <c r="F39" s="3" t="s">
        <v>82</v>
      </c>
      <c r="G39" s="25" t="s">
        <v>79</v>
      </c>
      <c r="H39" s="22" t="s">
        <v>362</v>
      </c>
      <c r="I39" s="19" t="s">
        <v>249</v>
      </c>
      <c r="J39" s="3" t="s">
        <v>71</v>
      </c>
      <c r="K39" s="3" t="s">
        <v>72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 t="s">
        <v>363</v>
      </c>
      <c r="Z39" s="3" t="str">
        <f>"460003199308154221"</f>
        <v>460003199308154221</v>
      </c>
      <c r="AA39" s="3" t="s">
        <v>110</v>
      </c>
      <c r="AB39" s="3" t="s">
        <v>155</v>
      </c>
      <c r="AC39" s="3" t="s">
        <v>364</v>
      </c>
      <c r="AD39" s="3">
        <v>18708904133</v>
      </c>
      <c r="AE39" s="2" t="s">
        <v>365</v>
      </c>
      <c r="AF39" s="3" t="str">
        <f>"46003019950909034X"</f>
        <v>46003019950909034X</v>
      </c>
      <c r="AG39" s="3" t="s">
        <v>110</v>
      </c>
      <c r="AH39" s="3" t="s">
        <v>155</v>
      </c>
      <c r="AI39" s="3" t="s">
        <v>366</v>
      </c>
      <c r="AJ39" s="3">
        <v>13976513295</v>
      </c>
      <c r="AK39" s="3" t="s">
        <v>367</v>
      </c>
      <c r="AL39" s="3" t="str">
        <f>"460028199411085225"</f>
        <v>460028199411085225</v>
      </c>
      <c r="AM39" s="3" t="s">
        <v>110</v>
      </c>
      <c r="AN39" s="3" t="s">
        <v>155</v>
      </c>
      <c r="AO39" s="3">
        <v>1062405939</v>
      </c>
      <c r="AP39" s="3">
        <v>18289252774</v>
      </c>
      <c r="AQ39" s="2"/>
      <c r="AR39" s="3" t="str">
        <f>""</f>
        <v/>
      </c>
      <c r="AS39" s="3"/>
      <c r="AT39" s="3"/>
      <c r="AU39" s="3"/>
      <c r="AV39" s="3"/>
      <c r="AW39" s="3"/>
      <c r="AX39" s="3" t="str">
        <f>""</f>
        <v/>
      </c>
      <c r="AY39" s="3"/>
      <c r="AZ39" s="3"/>
      <c r="BA39" s="3"/>
      <c r="BB39" s="3"/>
      <c r="BC39" s="3" t="s">
        <v>256</v>
      </c>
      <c r="BD39" s="3">
        <v>18976255630</v>
      </c>
      <c r="BE39" s="2" t="s">
        <v>70</v>
      </c>
      <c r="BF39" s="3" t="s">
        <v>257</v>
      </c>
      <c r="BG39" s="3"/>
      <c r="BH39" s="3"/>
      <c r="BI39" s="3"/>
      <c r="BJ39" s="3"/>
      <c r="BK39" s="3" t="s">
        <v>76</v>
      </c>
      <c r="BL39" s="3">
        <v>15248952040</v>
      </c>
      <c r="BM39" s="13" t="s">
        <v>78</v>
      </c>
      <c r="BN39" s="1" t="s">
        <v>106</v>
      </c>
    </row>
    <row r="40" spans="1:66" x14ac:dyDescent="0.15">
      <c r="A40" s="22">
        <v>16304</v>
      </c>
      <c r="B40" s="19" t="s">
        <v>68</v>
      </c>
      <c r="C40" s="3" t="s">
        <v>317</v>
      </c>
      <c r="D40" s="3" t="s">
        <v>82</v>
      </c>
      <c r="E40" s="3" t="s">
        <v>82</v>
      </c>
      <c r="F40" s="3" t="s">
        <v>82</v>
      </c>
      <c r="G40" s="25" t="s">
        <v>79</v>
      </c>
      <c r="H40" s="22" t="s">
        <v>368</v>
      </c>
      <c r="I40" s="19" t="s">
        <v>77</v>
      </c>
      <c r="J40" s="3" t="s">
        <v>71</v>
      </c>
      <c r="K40" s="3" t="s">
        <v>72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 t="s">
        <v>369</v>
      </c>
      <c r="Z40" s="3" t="str">
        <f>"362324199404042736"</f>
        <v>362324199404042736</v>
      </c>
      <c r="AA40" s="3" t="s">
        <v>370</v>
      </c>
      <c r="AB40" s="3" t="s">
        <v>223</v>
      </c>
      <c r="AC40" s="3" t="s">
        <v>371</v>
      </c>
      <c r="AD40" s="3">
        <v>17889846353</v>
      </c>
      <c r="AE40" s="2" t="s">
        <v>372</v>
      </c>
      <c r="AF40" s="3" t="str">
        <f>"500231199410198545"</f>
        <v>500231199410198545</v>
      </c>
      <c r="AG40" s="3" t="s">
        <v>373</v>
      </c>
      <c r="AH40" s="3" t="s">
        <v>223</v>
      </c>
      <c r="AI40" s="3" t="s">
        <v>374</v>
      </c>
      <c r="AJ40" s="3">
        <v>13016217139</v>
      </c>
      <c r="AK40" s="3" t="s">
        <v>375</v>
      </c>
      <c r="AL40" s="3" t="str">
        <f>"350821199511181541"</f>
        <v>350821199511181541</v>
      </c>
      <c r="AM40" s="3" t="s">
        <v>85</v>
      </c>
      <c r="AN40" s="3" t="s">
        <v>223</v>
      </c>
      <c r="AO40" s="3" t="s">
        <v>376</v>
      </c>
      <c r="AP40" s="3">
        <v>15708993227</v>
      </c>
      <c r="AQ40" s="2"/>
      <c r="AR40" s="3" t="str">
        <f>""</f>
        <v/>
      </c>
      <c r="AS40" s="3"/>
      <c r="AT40" s="3"/>
      <c r="AU40" s="3"/>
      <c r="AV40" s="3"/>
      <c r="AW40" s="3"/>
      <c r="AX40" s="3" t="str">
        <f>""</f>
        <v/>
      </c>
      <c r="AY40" s="3"/>
      <c r="AZ40" s="3"/>
      <c r="BA40" s="3"/>
      <c r="BB40" s="3"/>
      <c r="BC40" s="3" t="s">
        <v>114</v>
      </c>
      <c r="BD40" s="3">
        <v>13518827867</v>
      </c>
      <c r="BE40" s="2" t="s">
        <v>70</v>
      </c>
      <c r="BF40" s="3" t="s">
        <v>115</v>
      </c>
      <c r="BG40" s="3"/>
      <c r="BH40" s="3"/>
      <c r="BI40" s="3"/>
      <c r="BJ40" s="3"/>
      <c r="BK40" s="3" t="s">
        <v>76</v>
      </c>
      <c r="BL40" s="3">
        <v>15248952040</v>
      </c>
      <c r="BM40" s="13" t="s">
        <v>78</v>
      </c>
      <c r="BN40" s="1" t="s">
        <v>106</v>
      </c>
    </row>
    <row r="41" spans="1:66" ht="27" x14ac:dyDescent="0.15">
      <c r="A41" s="22">
        <v>16305</v>
      </c>
      <c r="B41" s="19" t="s">
        <v>68</v>
      </c>
      <c r="C41" s="3" t="s">
        <v>97</v>
      </c>
      <c r="D41" s="3" t="s">
        <v>82</v>
      </c>
      <c r="E41" s="3" t="s">
        <v>82</v>
      </c>
      <c r="F41" s="3" t="s">
        <v>82</v>
      </c>
      <c r="G41" s="25" t="s">
        <v>79</v>
      </c>
      <c r="H41" s="22"/>
      <c r="I41" s="19" t="s">
        <v>249</v>
      </c>
      <c r="J41" s="3" t="s">
        <v>71</v>
      </c>
      <c r="K41" s="3" t="s">
        <v>72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 t="str">
        <f>""</f>
        <v/>
      </c>
      <c r="AA41" s="3"/>
      <c r="AB41" s="3"/>
      <c r="AC41" s="3"/>
      <c r="AD41" s="3"/>
      <c r="AE41" s="2"/>
      <c r="AF41" s="3" t="str">
        <f>""</f>
        <v/>
      </c>
      <c r="AG41" s="3"/>
      <c r="AH41" s="3"/>
      <c r="AI41" s="3"/>
      <c r="AJ41" s="3"/>
      <c r="AK41" s="3"/>
      <c r="AL41" s="3" t="str">
        <f>""</f>
        <v/>
      </c>
      <c r="AM41" s="3"/>
      <c r="AN41" s="3"/>
      <c r="AO41" s="3"/>
      <c r="AP41" s="3"/>
      <c r="AQ41" s="2"/>
      <c r="AR41" s="3" t="str">
        <f>""</f>
        <v/>
      </c>
      <c r="AS41" s="3"/>
      <c r="AT41" s="3"/>
      <c r="AU41" s="3"/>
      <c r="AV41" s="3"/>
      <c r="AW41" s="3"/>
      <c r="AX41" s="3" t="str">
        <f>""</f>
        <v/>
      </c>
      <c r="AY41" s="3"/>
      <c r="AZ41" s="3"/>
      <c r="BA41" s="3"/>
      <c r="BB41" s="3"/>
      <c r="BC41" s="3"/>
      <c r="BD41" s="3"/>
      <c r="BE41" s="2"/>
      <c r="BF41" s="3"/>
      <c r="BG41" s="3"/>
      <c r="BH41" s="3"/>
      <c r="BI41" s="3"/>
      <c r="BJ41" s="3"/>
      <c r="BK41" s="3"/>
      <c r="BL41" s="3"/>
      <c r="BM41" s="13"/>
    </row>
    <row r="42" spans="1:66" ht="27" x14ac:dyDescent="0.15">
      <c r="A42" s="22">
        <v>16306</v>
      </c>
      <c r="B42" s="19" t="s">
        <v>68</v>
      </c>
      <c r="C42" s="3" t="s">
        <v>377</v>
      </c>
      <c r="D42" s="3" t="s">
        <v>82</v>
      </c>
      <c r="E42" s="3" t="s">
        <v>82</v>
      </c>
      <c r="F42" s="3" t="s">
        <v>82</v>
      </c>
      <c r="G42" s="25" t="s">
        <v>79</v>
      </c>
      <c r="H42" s="22" t="s">
        <v>378</v>
      </c>
      <c r="I42" s="19" t="s">
        <v>77</v>
      </c>
      <c r="J42" s="3" t="s">
        <v>71</v>
      </c>
      <c r="K42" s="3" t="s">
        <v>72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 t="s">
        <v>379</v>
      </c>
      <c r="Z42" s="3" t="str">
        <f>"513029199305016588"</f>
        <v>513029199305016588</v>
      </c>
      <c r="AA42" s="3" t="s">
        <v>320</v>
      </c>
      <c r="AB42" s="3" t="s">
        <v>223</v>
      </c>
      <c r="AC42" s="3" t="s">
        <v>380</v>
      </c>
      <c r="AD42" s="3">
        <v>18689938148</v>
      </c>
      <c r="AE42" s="2" t="s">
        <v>354</v>
      </c>
      <c r="AF42" s="3" t="str">
        <f>"150430199601160020"</f>
        <v>150430199601160020</v>
      </c>
      <c r="AG42" s="3" t="s">
        <v>320</v>
      </c>
      <c r="AH42" s="3" t="s">
        <v>223</v>
      </c>
      <c r="AI42" s="3" t="s">
        <v>381</v>
      </c>
      <c r="AJ42" s="3">
        <v>18789028521</v>
      </c>
      <c r="AK42" s="3" t="s">
        <v>382</v>
      </c>
      <c r="AL42" s="3" t="str">
        <f>"411121199502190023"</f>
        <v>411121199502190023</v>
      </c>
      <c r="AM42" s="3" t="s">
        <v>320</v>
      </c>
      <c r="AN42" s="3" t="s">
        <v>223</v>
      </c>
      <c r="AO42" s="3">
        <v>1611126274</v>
      </c>
      <c r="AP42" s="3">
        <v>15539579313</v>
      </c>
      <c r="AQ42" s="2"/>
      <c r="AR42" s="3" t="str">
        <f>""</f>
        <v/>
      </c>
      <c r="AS42" s="3"/>
      <c r="AT42" s="3"/>
      <c r="AU42" s="3"/>
      <c r="AV42" s="3"/>
      <c r="AW42" s="3"/>
      <c r="AX42" s="3" t="str">
        <f>""</f>
        <v/>
      </c>
      <c r="AY42" s="3"/>
      <c r="AZ42" s="3"/>
      <c r="BA42" s="3"/>
      <c r="BB42" s="3"/>
      <c r="BC42" s="3" t="s">
        <v>135</v>
      </c>
      <c r="BD42" s="3">
        <v>13307618901</v>
      </c>
      <c r="BE42" s="2" t="s">
        <v>70</v>
      </c>
      <c r="BF42" s="3" t="s">
        <v>169</v>
      </c>
      <c r="BG42" s="3"/>
      <c r="BH42" s="3"/>
      <c r="BI42" s="3"/>
      <c r="BJ42" s="3"/>
      <c r="BK42" s="3" t="s">
        <v>76</v>
      </c>
      <c r="BL42" s="3">
        <v>15248952040</v>
      </c>
      <c r="BM42" s="13" t="s">
        <v>78</v>
      </c>
      <c r="BN42" s="1" t="s">
        <v>106</v>
      </c>
    </row>
    <row r="43" spans="1:66" ht="27" x14ac:dyDescent="0.15">
      <c r="A43" s="22">
        <v>16307</v>
      </c>
      <c r="B43" s="19" t="s">
        <v>68</v>
      </c>
      <c r="C43" s="3" t="s">
        <v>97</v>
      </c>
      <c r="D43" s="3" t="s">
        <v>82</v>
      </c>
      <c r="E43" s="3" t="s">
        <v>82</v>
      </c>
      <c r="F43" s="3" t="s">
        <v>82</v>
      </c>
      <c r="G43" s="25" t="s">
        <v>79</v>
      </c>
      <c r="H43" s="22" t="s">
        <v>383</v>
      </c>
      <c r="I43" s="19" t="s">
        <v>249</v>
      </c>
      <c r="J43" s="3" t="s">
        <v>71</v>
      </c>
      <c r="K43" s="3" t="s">
        <v>72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 t="s">
        <v>384</v>
      </c>
      <c r="Z43" s="3" t="str">
        <f>"460007199601132035"</f>
        <v>460007199601132035</v>
      </c>
      <c r="AA43" s="3" t="s">
        <v>320</v>
      </c>
      <c r="AB43" s="3">
        <v>2014</v>
      </c>
      <c r="AC43" s="3" t="s">
        <v>385</v>
      </c>
      <c r="AD43" s="3">
        <v>15708997686</v>
      </c>
      <c r="AE43" s="2" t="s">
        <v>386</v>
      </c>
      <c r="AF43" s="3" t="str">
        <f>"340104199602162024"</f>
        <v>340104199602162024</v>
      </c>
      <c r="AG43" s="3" t="s">
        <v>320</v>
      </c>
      <c r="AH43" s="3">
        <v>2014</v>
      </c>
      <c r="AI43" s="3" t="s">
        <v>387</v>
      </c>
      <c r="AJ43" s="3">
        <v>13876986557</v>
      </c>
      <c r="AK43" s="3"/>
      <c r="AL43" s="3" t="str">
        <f>""</f>
        <v/>
      </c>
      <c r="AM43" s="3"/>
      <c r="AN43" s="3"/>
      <c r="AO43" s="3"/>
      <c r="AP43" s="3"/>
      <c r="AQ43" s="2"/>
      <c r="AR43" s="3" t="str">
        <f>""</f>
        <v/>
      </c>
      <c r="AS43" s="3"/>
      <c r="AT43" s="3"/>
      <c r="AU43" s="3"/>
      <c r="AV43" s="3"/>
      <c r="AW43" s="3"/>
      <c r="AX43" s="3" t="str">
        <f>""</f>
        <v/>
      </c>
      <c r="AY43" s="3"/>
      <c r="AZ43" s="3"/>
      <c r="BA43" s="3"/>
      <c r="BB43" s="3"/>
      <c r="BC43" s="3" t="s">
        <v>95</v>
      </c>
      <c r="BD43" s="3">
        <v>13307609500</v>
      </c>
      <c r="BE43" s="2" t="s">
        <v>70</v>
      </c>
      <c r="BF43" s="3" t="s">
        <v>96</v>
      </c>
      <c r="BG43" s="3"/>
      <c r="BH43" s="3"/>
      <c r="BI43" s="3"/>
      <c r="BJ43" s="3"/>
      <c r="BK43" s="3" t="s">
        <v>76</v>
      </c>
      <c r="BL43" s="3">
        <v>15248952040</v>
      </c>
      <c r="BM43" s="13" t="s">
        <v>78</v>
      </c>
      <c r="BN43" s="1" t="s">
        <v>106</v>
      </c>
    </row>
    <row r="44" spans="1:66" ht="27" x14ac:dyDescent="0.15">
      <c r="A44" s="22">
        <v>16308</v>
      </c>
      <c r="B44" s="19" t="s">
        <v>68</v>
      </c>
      <c r="C44" s="3" t="s">
        <v>189</v>
      </c>
      <c r="D44" s="3" t="s">
        <v>82</v>
      </c>
      <c r="E44" s="3" t="s">
        <v>82</v>
      </c>
      <c r="F44" s="3" t="s">
        <v>82</v>
      </c>
      <c r="G44" s="25" t="s">
        <v>79</v>
      </c>
      <c r="H44" s="22" t="s">
        <v>388</v>
      </c>
      <c r="I44" s="19" t="s">
        <v>77</v>
      </c>
      <c r="J44" s="3" t="s">
        <v>71</v>
      </c>
      <c r="K44" s="3" t="s">
        <v>72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 t="s">
        <v>289</v>
      </c>
      <c r="Z44" s="3" t="str">
        <f>"430503199409244527"</f>
        <v>430503199409244527</v>
      </c>
      <c r="AA44" s="3" t="s">
        <v>85</v>
      </c>
      <c r="AB44" s="3" t="s">
        <v>207</v>
      </c>
      <c r="AC44" s="3" t="s">
        <v>290</v>
      </c>
      <c r="AD44" s="3">
        <v>18789198065</v>
      </c>
      <c r="AE44" s="2" t="s">
        <v>389</v>
      </c>
      <c r="AF44" s="3" t="str">
        <f>"350122199602202828"</f>
        <v>350122199602202828</v>
      </c>
      <c r="AG44" s="3" t="s">
        <v>85</v>
      </c>
      <c r="AH44" s="3" t="s">
        <v>207</v>
      </c>
      <c r="AI44" s="3" t="s">
        <v>390</v>
      </c>
      <c r="AJ44" s="3">
        <v>18889409468</v>
      </c>
      <c r="AK44" s="3" t="s">
        <v>308</v>
      </c>
      <c r="AL44" s="3" t="str">
        <f>"152123199702050025"</f>
        <v>152123199702050025</v>
      </c>
      <c r="AM44" s="3" t="s">
        <v>110</v>
      </c>
      <c r="AN44" s="3" t="s">
        <v>207</v>
      </c>
      <c r="AO44" s="3" t="s">
        <v>391</v>
      </c>
      <c r="AP44" s="3">
        <v>18889409470</v>
      </c>
      <c r="AQ44" s="2"/>
      <c r="AR44" s="3" t="str">
        <f>""</f>
        <v/>
      </c>
      <c r="AS44" s="3"/>
      <c r="AT44" s="3"/>
      <c r="AU44" s="3"/>
      <c r="AV44" s="3"/>
      <c r="AW44" s="3"/>
      <c r="AX44" s="3" t="str">
        <f>""</f>
        <v/>
      </c>
      <c r="AY44" s="3"/>
      <c r="AZ44" s="3"/>
      <c r="BA44" s="3"/>
      <c r="BB44" s="3"/>
      <c r="BC44" s="3" t="s">
        <v>337</v>
      </c>
      <c r="BD44" s="3">
        <v>18808985858</v>
      </c>
      <c r="BE44" s="2" t="s">
        <v>93</v>
      </c>
      <c r="BF44" s="3" t="s">
        <v>392</v>
      </c>
      <c r="BG44" s="3"/>
      <c r="BH44" s="3"/>
      <c r="BI44" s="3"/>
      <c r="BJ44" s="3"/>
      <c r="BK44" s="3" t="s">
        <v>76</v>
      </c>
      <c r="BL44" s="3">
        <v>15248952040</v>
      </c>
      <c r="BM44" s="13" t="s">
        <v>78</v>
      </c>
      <c r="BN44" s="1" t="s">
        <v>106</v>
      </c>
    </row>
    <row r="45" spans="1:66" x14ac:dyDescent="0.15">
      <c r="A45" s="22">
        <v>16309</v>
      </c>
      <c r="B45" s="19" t="s">
        <v>68</v>
      </c>
      <c r="C45" s="3" t="s">
        <v>69</v>
      </c>
      <c r="D45" s="3" t="s">
        <v>82</v>
      </c>
      <c r="E45" s="3" t="s">
        <v>82</v>
      </c>
      <c r="F45" s="3" t="s">
        <v>82</v>
      </c>
      <c r="G45" s="25" t="s">
        <v>79</v>
      </c>
      <c r="H45" s="22" t="s">
        <v>393</v>
      </c>
      <c r="I45" s="19" t="s">
        <v>249</v>
      </c>
      <c r="J45" s="3" t="s">
        <v>71</v>
      </c>
      <c r="K45" s="3" t="s">
        <v>72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 t="s">
        <v>369</v>
      </c>
      <c r="Z45" s="3" t="str">
        <f>"362324199404042736"</f>
        <v>362324199404042736</v>
      </c>
      <c r="AA45" s="3" t="s">
        <v>370</v>
      </c>
      <c r="AB45" s="3" t="s">
        <v>223</v>
      </c>
      <c r="AC45" s="3" t="s">
        <v>371</v>
      </c>
      <c r="AD45" s="3">
        <v>17889846353</v>
      </c>
      <c r="AE45" s="2" t="s">
        <v>372</v>
      </c>
      <c r="AF45" s="3" t="str">
        <f>"500231199410198545"</f>
        <v>500231199410198545</v>
      </c>
      <c r="AG45" s="3" t="s">
        <v>373</v>
      </c>
      <c r="AH45" s="3" t="s">
        <v>223</v>
      </c>
      <c r="AI45" s="3" t="s">
        <v>374</v>
      </c>
      <c r="AJ45" s="3">
        <v>13016217139</v>
      </c>
      <c r="AK45" s="3" t="s">
        <v>394</v>
      </c>
      <c r="AL45" s="3" t="str">
        <f>"34122219950510389x"</f>
        <v>34122219950510389x</v>
      </c>
      <c r="AM45" s="3" t="s">
        <v>85</v>
      </c>
      <c r="AN45" s="3" t="s">
        <v>223</v>
      </c>
      <c r="AO45" s="3" t="s">
        <v>395</v>
      </c>
      <c r="AP45" s="3">
        <v>18208982836</v>
      </c>
      <c r="AQ45" s="2"/>
      <c r="AR45" s="3" t="str">
        <f>""</f>
        <v/>
      </c>
      <c r="AS45" s="3"/>
      <c r="AT45" s="3"/>
      <c r="AU45" s="3"/>
      <c r="AV45" s="3"/>
      <c r="AW45" s="3"/>
      <c r="AX45" s="3" t="str">
        <f>""</f>
        <v/>
      </c>
      <c r="AY45" s="3"/>
      <c r="AZ45" s="3"/>
      <c r="BA45" s="3"/>
      <c r="BB45" s="3"/>
      <c r="BC45" s="3" t="s">
        <v>114</v>
      </c>
      <c r="BD45" s="3">
        <v>13518827867</v>
      </c>
      <c r="BE45" s="2" t="s">
        <v>70</v>
      </c>
      <c r="BF45" s="3" t="s">
        <v>115</v>
      </c>
      <c r="BG45" s="3"/>
      <c r="BH45" s="3"/>
      <c r="BI45" s="3"/>
      <c r="BJ45" s="3"/>
      <c r="BK45" s="3" t="s">
        <v>76</v>
      </c>
      <c r="BL45" s="3">
        <v>15248952040</v>
      </c>
      <c r="BM45" s="13" t="s">
        <v>78</v>
      </c>
      <c r="BN45" s="1" t="s">
        <v>106</v>
      </c>
    </row>
    <row r="46" spans="1:66" x14ac:dyDescent="0.15">
      <c r="A46" s="22">
        <v>16310</v>
      </c>
      <c r="B46" s="19" t="s">
        <v>68</v>
      </c>
      <c r="C46" s="3" t="s">
        <v>116</v>
      </c>
      <c r="D46" s="3" t="s">
        <v>82</v>
      </c>
      <c r="E46" s="3" t="s">
        <v>82</v>
      </c>
      <c r="F46" s="3" t="s">
        <v>82</v>
      </c>
      <c r="G46" s="25" t="s">
        <v>79</v>
      </c>
      <c r="H46" s="22" t="s">
        <v>396</v>
      </c>
      <c r="I46" s="19" t="s">
        <v>249</v>
      </c>
      <c r="J46" s="3" t="s">
        <v>71</v>
      </c>
      <c r="K46" s="3" t="s">
        <v>72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 t="s">
        <v>397</v>
      </c>
      <c r="Z46" s="3" t="str">
        <f>""</f>
        <v/>
      </c>
      <c r="AA46" s="3" t="s">
        <v>110</v>
      </c>
      <c r="AB46" s="3">
        <v>2013</v>
      </c>
      <c r="AC46" s="3" t="s">
        <v>398</v>
      </c>
      <c r="AD46" s="3">
        <v>18489969375</v>
      </c>
      <c r="AE46" s="2" t="s">
        <v>399</v>
      </c>
      <c r="AF46" s="3" t="str">
        <f>""</f>
        <v/>
      </c>
      <c r="AG46" s="3" t="s">
        <v>110</v>
      </c>
      <c r="AH46" s="3">
        <v>2013</v>
      </c>
      <c r="AI46" s="3" t="s">
        <v>400</v>
      </c>
      <c r="AJ46" s="3">
        <v>18208985946</v>
      </c>
      <c r="AK46" s="3" t="s">
        <v>401</v>
      </c>
      <c r="AL46" s="3" t="str">
        <f>""</f>
        <v/>
      </c>
      <c r="AM46" s="3" t="s">
        <v>320</v>
      </c>
      <c r="AN46" s="3">
        <v>2013</v>
      </c>
      <c r="AO46" s="3" t="s">
        <v>402</v>
      </c>
      <c r="AP46" s="3">
        <v>18889407750</v>
      </c>
      <c r="AQ46" s="2"/>
      <c r="AR46" s="3" t="str">
        <f>""</f>
        <v/>
      </c>
      <c r="AS46" s="3"/>
      <c r="AT46" s="3"/>
      <c r="AU46" s="3"/>
      <c r="AV46" s="3"/>
      <c r="AW46" s="3"/>
      <c r="AX46" s="3" t="str">
        <f>""</f>
        <v/>
      </c>
      <c r="AY46" s="3"/>
      <c r="AZ46" s="3"/>
      <c r="BA46" s="3"/>
      <c r="BB46" s="3"/>
      <c r="BC46" s="3"/>
      <c r="BD46" s="3"/>
      <c r="BE46" s="2"/>
      <c r="BF46" s="3"/>
      <c r="BG46" s="3"/>
      <c r="BH46" s="3"/>
      <c r="BI46" s="3"/>
      <c r="BJ46" s="3"/>
      <c r="BK46" s="3" t="s">
        <v>76</v>
      </c>
      <c r="BL46" s="3">
        <v>15248952040</v>
      </c>
      <c r="BM46" s="13" t="s">
        <v>78</v>
      </c>
    </row>
    <row r="47" spans="1:66" ht="40.5" x14ac:dyDescent="0.15">
      <c r="A47" s="22">
        <v>16311</v>
      </c>
      <c r="B47" s="19" t="s">
        <v>68</v>
      </c>
      <c r="C47" s="3" t="s">
        <v>348</v>
      </c>
      <c r="D47" s="3" t="s">
        <v>82</v>
      </c>
      <c r="E47" s="3" t="s">
        <v>82</v>
      </c>
      <c r="F47" s="3" t="s">
        <v>82</v>
      </c>
      <c r="G47" s="25" t="s">
        <v>79</v>
      </c>
      <c r="H47" s="22" t="s">
        <v>403</v>
      </c>
      <c r="I47" s="19" t="s">
        <v>249</v>
      </c>
      <c r="J47" s="3" t="s">
        <v>71</v>
      </c>
      <c r="K47" s="3" t="s">
        <v>72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 t="s">
        <v>404</v>
      </c>
      <c r="Z47" s="3" t="str">
        <f>"330501199511055128"</f>
        <v>330501199511055128</v>
      </c>
      <c r="AA47" s="3" t="s">
        <v>405</v>
      </c>
      <c r="AB47" s="3" t="s">
        <v>223</v>
      </c>
      <c r="AC47" s="3" t="s">
        <v>406</v>
      </c>
      <c r="AD47" s="3">
        <v>18789097582</v>
      </c>
      <c r="AE47" s="2" t="s">
        <v>407</v>
      </c>
      <c r="AF47" s="3" t="str">
        <f>"120223199511295167"</f>
        <v>120223199511295167</v>
      </c>
      <c r="AG47" s="3" t="s">
        <v>405</v>
      </c>
      <c r="AH47" s="3" t="s">
        <v>223</v>
      </c>
      <c r="AI47" s="3" t="s">
        <v>408</v>
      </c>
      <c r="AJ47" s="3">
        <v>18789088239</v>
      </c>
      <c r="AK47" s="3" t="s">
        <v>409</v>
      </c>
      <c r="AL47" s="3" t="str">
        <f>"142701199607221220"</f>
        <v>142701199607221220</v>
      </c>
      <c r="AM47" s="3" t="s">
        <v>405</v>
      </c>
      <c r="AN47" s="3" t="s">
        <v>223</v>
      </c>
      <c r="AO47" s="3" t="s">
        <v>410</v>
      </c>
      <c r="AP47" s="3">
        <v>18289647321</v>
      </c>
      <c r="AQ47" s="2"/>
      <c r="AR47" s="3" t="str">
        <f>""</f>
        <v/>
      </c>
      <c r="AS47" s="3"/>
      <c r="AT47" s="3"/>
      <c r="AU47" s="3"/>
      <c r="AV47" s="3"/>
      <c r="AW47" s="3"/>
      <c r="AX47" s="3" t="str">
        <f>""</f>
        <v/>
      </c>
      <c r="AY47" s="3"/>
      <c r="AZ47" s="3"/>
      <c r="BA47" s="3"/>
      <c r="BB47" s="3"/>
      <c r="BC47" s="3" t="s">
        <v>411</v>
      </c>
      <c r="BD47" s="3">
        <v>13976694312</v>
      </c>
      <c r="BE47" s="2" t="s">
        <v>70</v>
      </c>
      <c r="BF47" s="3" t="s">
        <v>412</v>
      </c>
      <c r="BG47" s="3" t="s">
        <v>413</v>
      </c>
      <c r="BH47" s="3">
        <v>17889988216</v>
      </c>
      <c r="BI47" s="3" t="s">
        <v>70</v>
      </c>
      <c r="BJ47" s="3" t="s">
        <v>414</v>
      </c>
      <c r="BK47" s="3" t="s">
        <v>411</v>
      </c>
      <c r="BL47" s="3">
        <v>13976694312</v>
      </c>
      <c r="BM47" s="13" t="s">
        <v>415</v>
      </c>
      <c r="BN47" s="1" t="s">
        <v>412</v>
      </c>
    </row>
    <row r="48" spans="1:66" ht="27" x14ac:dyDescent="0.15">
      <c r="A48" s="22">
        <v>16312</v>
      </c>
      <c r="B48" s="19" t="s">
        <v>68</v>
      </c>
      <c r="C48" s="3" t="s">
        <v>163</v>
      </c>
      <c r="D48" s="3" t="s">
        <v>82</v>
      </c>
      <c r="E48" s="3" t="s">
        <v>82</v>
      </c>
      <c r="F48" s="3" t="s">
        <v>82</v>
      </c>
      <c r="G48" s="25" t="s">
        <v>79</v>
      </c>
      <c r="H48" s="22" t="s">
        <v>416</v>
      </c>
      <c r="I48" s="19" t="s">
        <v>417</v>
      </c>
      <c r="J48" s="3" t="s">
        <v>71</v>
      </c>
      <c r="K48" s="3" t="s">
        <v>72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 t="s">
        <v>280</v>
      </c>
      <c r="Z48" s="3" t="str">
        <f>"420984199801010328"</f>
        <v>420984199801010328</v>
      </c>
      <c r="AA48" s="3" t="s">
        <v>75</v>
      </c>
      <c r="AB48" s="3" t="s">
        <v>100</v>
      </c>
      <c r="AC48" s="3" t="s">
        <v>281</v>
      </c>
      <c r="AD48" s="3">
        <v>15708990217</v>
      </c>
      <c r="AE48" s="2" t="s">
        <v>261</v>
      </c>
      <c r="AF48" s="3" t="str">
        <f>"13052419971006004X"</f>
        <v>13052419971006004X</v>
      </c>
      <c r="AG48" s="3" t="s">
        <v>73</v>
      </c>
      <c r="AH48" s="3" t="s">
        <v>100</v>
      </c>
      <c r="AI48" s="3" t="s">
        <v>262</v>
      </c>
      <c r="AJ48" s="3">
        <v>15708997965</v>
      </c>
      <c r="AK48" s="3" t="s">
        <v>418</v>
      </c>
      <c r="AL48" s="3" t="str">
        <f>"130229199712150044"</f>
        <v>130229199712150044</v>
      </c>
      <c r="AM48" s="3" t="s">
        <v>75</v>
      </c>
      <c r="AN48" s="3" t="s">
        <v>100</v>
      </c>
      <c r="AO48" s="3" t="s">
        <v>419</v>
      </c>
      <c r="AP48" s="3">
        <v>18632519086</v>
      </c>
      <c r="AQ48" s="2"/>
      <c r="AR48" s="3" t="str">
        <f>""</f>
        <v/>
      </c>
      <c r="AS48" s="3"/>
      <c r="AT48" s="3"/>
      <c r="AU48" s="3"/>
      <c r="AV48" s="3"/>
      <c r="AW48" s="3"/>
      <c r="AX48" s="3" t="str">
        <f>""</f>
        <v/>
      </c>
      <c r="AY48" s="3"/>
      <c r="AZ48" s="3"/>
      <c r="BA48" s="3"/>
      <c r="BB48" s="3"/>
      <c r="BC48" s="3" t="s">
        <v>135</v>
      </c>
      <c r="BD48" s="3">
        <v>13307618901</v>
      </c>
      <c r="BE48" s="2" t="s">
        <v>70</v>
      </c>
      <c r="BF48" s="3"/>
      <c r="BG48" s="3"/>
      <c r="BH48" s="3"/>
      <c r="BI48" s="3"/>
      <c r="BJ48" s="3"/>
      <c r="BK48" s="3" t="s">
        <v>76</v>
      </c>
      <c r="BL48" s="3">
        <v>15248952040</v>
      </c>
      <c r="BM48" s="13" t="s">
        <v>78</v>
      </c>
      <c r="BN48" s="1" t="s">
        <v>106</v>
      </c>
    </row>
    <row r="49" spans="1:66" ht="27" x14ac:dyDescent="0.15">
      <c r="A49" s="22">
        <v>16313</v>
      </c>
      <c r="B49" s="19" t="s">
        <v>68</v>
      </c>
      <c r="C49" s="3" t="s">
        <v>163</v>
      </c>
      <c r="D49" s="3" t="s">
        <v>82</v>
      </c>
      <c r="E49" s="3" t="s">
        <v>82</v>
      </c>
      <c r="F49" s="3" t="s">
        <v>82</v>
      </c>
      <c r="G49" s="25" t="s">
        <v>79</v>
      </c>
      <c r="H49" s="22" t="s">
        <v>420</v>
      </c>
      <c r="I49" s="19" t="s">
        <v>417</v>
      </c>
      <c r="J49" s="3" t="s">
        <v>71</v>
      </c>
      <c r="K49" s="3" t="s">
        <v>72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 t="s">
        <v>421</v>
      </c>
      <c r="Z49" s="3" t="str">
        <f>"610121199410172609"</f>
        <v>610121199410172609</v>
      </c>
      <c r="AA49" s="3" t="s">
        <v>85</v>
      </c>
      <c r="AB49" s="3" t="s">
        <v>198</v>
      </c>
      <c r="AC49" s="3" t="s">
        <v>422</v>
      </c>
      <c r="AD49" s="3">
        <v>15501717987</v>
      </c>
      <c r="AE49" s="2" t="s">
        <v>375</v>
      </c>
      <c r="AF49" s="3" t="str">
        <f>"350821199511181541"</f>
        <v>350821199511181541</v>
      </c>
      <c r="AG49" s="3" t="s">
        <v>85</v>
      </c>
      <c r="AH49" s="3" t="s">
        <v>198</v>
      </c>
      <c r="AI49" s="3" t="s">
        <v>422</v>
      </c>
      <c r="AJ49" s="3">
        <v>15708993227</v>
      </c>
      <c r="AK49" s="3" t="s">
        <v>423</v>
      </c>
      <c r="AL49" s="3" t="str">
        <f>"411328199601255545"</f>
        <v>411328199601255545</v>
      </c>
      <c r="AM49" s="3" t="s">
        <v>85</v>
      </c>
      <c r="AN49" s="3" t="s">
        <v>198</v>
      </c>
      <c r="AO49" s="3" t="s">
        <v>424</v>
      </c>
      <c r="AP49" s="3">
        <v>15708996802</v>
      </c>
      <c r="AQ49" s="2"/>
      <c r="AR49" s="3" t="str">
        <f>""</f>
        <v/>
      </c>
      <c r="AS49" s="3"/>
      <c r="AT49" s="3"/>
      <c r="AU49" s="3"/>
      <c r="AV49" s="3"/>
      <c r="AW49" s="3"/>
      <c r="AX49" s="3" t="str">
        <f>""</f>
        <v/>
      </c>
      <c r="AY49" s="3"/>
      <c r="AZ49" s="3"/>
      <c r="BA49" s="3"/>
      <c r="BB49" s="3"/>
      <c r="BC49" s="3" t="s">
        <v>135</v>
      </c>
      <c r="BD49" s="3">
        <v>13307618901</v>
      </c>
      <c r="BE49" s="2" t="s">
        <v>70</v>
      </c>
      <c r="BF49" s="3"/>
      <c r="BG49" s="3"/>
      <c r="BH49" s="3"/>
      <c r="BI49" s="3"/>
      <c r="BJ49" s="3"/>
      <c r="BK49" s="3"/>
      <c r="BL49" s="3"/>
      <c r="BM49" s="13"/>
    </row>
    <row r="50" spans="1:66" ht="27" x14ac:dyDescent="0.15">
      <c r="A50" s="22">
        <v>16314</v>
      </c>
      <c r="B50" s="19" t="s">
        <v>68</v>
      </c>
      <c r="C50" s="3" t="s">
        <v>163</v>
      </c>
      <c r="D50" s="3" t="s">
        <v>82</v>
      </c>
      <c r="E50" s="3" t="s">
        <v>82</v>
      </c>
      <c r="F50" s="3" t="s">
        <v>82</v>
      </c>
      <c r="G50" s="25" t="s">
        <v>79</v>
      </c>
      <c r="H50" s="22" t="s">
        <v>425</v>
      </c>
      <c r="I50" s="19" t="s">
        <v>417</v>
      </c>
      <c r="J50" s="3" t="s">
        <v>71</v>
      </c>
      <c r="K50" s="3" t="s">
        <v>72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 t="s">
        <v>426</v>
      </c>
      <c r="Z50" s="3" t="str">
        <f>"340826199411205622"</f>
        <v>340826199411205622</v>
      </c>
      <c r="AA50" s="3" t="s">
        <v>85</v>
      </c>
      <c r="AB50" s="3" t="s">
        <v>198</v>
      </c>
      <c r="AC50" s="3" t="s">
        <v>427</v>
      </c>
      <c r="AD50" s="3">
        <v>18789061681</v>
      </c>
      <c r="AE50" s="2" t="s">
        <v>428</v>
      </c>
      <c r="AF50" s="3" t="str">
        <f>"460036199512134129"</f>
        <v>460036199512134129</v>
      </c>
      <c r="AG50" s="3" t="s">
        <v>85</v>
      </c>
      <c r="AH50" s="3" t="s">
        <v>198</v>
      </c>
      <c r="AI50" s="3" t="s">
        <v>429</v>
      </c>
      <c r="AJ50" s="3">
        <v>15289892721</v>
      </c>
      <c r="AK50" s="3" t="s">
        <v>430</v>
      </c>
      <c r="AL50" s="3" t="str">
        <f>"222406199508034820"</f>
        <v>222406199508034820</v>
      </c>
      <c r="AM50" s="3" t="s">
        <v>85</v>
      </c>
      <c r="AN50" s="3" t="s">
        <v>198</v>
      </c>
      <c r="AO50" s="3" t="s">
        <v>431</v>
      </c>
      <c r="AP50" s="3">
        <v>18889769190</v>
      </c>
      <c r="AQ50" s="2"/>
      <c r="AR50" s="3" t="str">
        <f>""</f>
        <v/>
      </c>
      <c r="AS50" s="3"/>
      <c r="AT50" s="3"/>
      <c r="AU50" s="3"/>
      <c r="AV50" s="3"/>
      <c r="AW50" s="3"/>
      <c r="AX50" s="3" t="str">
        <f>""</f>
        <v/>
      </c>
      <c r="AY50" s="3"/>
      <c r="AZ50" s="3"/>
      <c r="BA50" s="3"/>
      <c r="BB50" s="3"/>
      <c r="BC50" s="3" t="s">
        <v>135</v>
      </c>
      <c r="BD50" s="3">
        <v>13307618901</v>
      </c>
      <c r="BE50" s="2" t="s">
        <v>70</v>
      </c>
      <c r="BF50" s="3"/>
      <c r="BG50" s="3"/>
      <c r="BH50" s="3"/>
      <c r="BI50" s="3"/>
      <c r="BJ50" s="3"/>
      <c r="BK50" s="3"/>
      <c r="BL50" s="3"/>
      <c r="BM50" s="13"/>
    </row>
    <row r="51" spans="1:66" ht="27" x14ac:dyDescent="0.15">
      <c r="A51" s="22">
        <v>16315</v>
      </c>
      <c r="B51" s="19" t="s">
        <v>68</v>
      </c>
      <c r="C51" s="3" t="s">
        <v>163</v>
      </c>
      <c r="D51" s="3" t="s">
        <v>82</v>
      </c>
      <c r="E51" s="3" t="s">
        <v>82</v>
      </c>
      <c r="F51" s="3" t="s">
        <v>82</v>
      </c>
      <c r="G51" s="25" t="s">
        <v>79</v>
      </c>
      <c r="H51" s="22" t="s">
        <v>432</v>
      </c>
      <c r="I51" s="19" t="s">
        <v>417</v>
      </c>
      <c r="J51" s="3" t="s">
        <v>71</v>
      </c>
      <c r="K51" s="3" t="s">
        <v>72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 t="s">
        <v>433</v>
      </c>
      <c r="Z51" s="3" t="str">
        <f>"240826199705140828"</f>
        <v>240826199705140828</v>
      </c>
      <c r="AA51" s="3" t="s">
        <v>75</v>
      </c>
      <c r="AB51" s="3" t="s">
        <v>100</v>
      </c>
      <c r="AC51" s="3" t="s">
        <v>434</v>
      </c>
      <c r="AD51" s="3">
        <v>15180652458</v>
      </c>
      <c r="AE51" s="2" t="s">
        <v>435</v>
      </c>
      <c r="AF51" s="3" t="str">
        <f>"430423199709076625"</f>
        <v>430423199709076625</v>
      </c>
      <c r="AG51" s="3" t="s">
        <v>75</v>
      </c>
      <c r="AH51" s="3" t="s">
        <v>100</v>
      </c>
      <c r="AI51" s="3" t="s">
        <v>436</v>
      </c>
      <c r="AJ51" s="3">
        <v>17773450991</v>
      </c>
      <c r="AK51" s="3"/>
      <c r="AL51" s="3" t="str">
        <f>""</f>
        <v/>
      </c>
      <c r="AM51" s="3"/>
      <c r="AN51" s="3"/>
      <c r="AO51" s="3"/>
      <c r="AP51" s="3"/>
      <c r="AQ51" s="2"/>
      <c r="AR51" s="3" t="str">
        <f>""</f>
        <v/>
      </c>
      <c r="AS51" s="3"/>
      <c r="AT51" s="3"/>
      <c r="AU51" s="3"/>
      <c r="AV51" s="3"/>
      <c r="AW51" s="3"/>
      <c r="AX51" s="3" t="str">
        <f>""</f>
        <v/>
      </c>
      <c r="AY51" s="3"/>
      <c r="AZ51" s="3"/>
      <c r="BA51" s="3"/>
      <c r="BB51" s="3"/>
      <c r="BC51" s="3" t="s">
        <v>437</v>
      </c>
      <c r="BD51" s="3">
        <v>13036080178</v>
      </c>
      <c r="BE51" s="2" t="s">
        <v>70</v>
      </c>
      <c r="BF51" s="3" t="s">
        <v>438</v>
      </c>
      <c r="BG51" s="3"/>
      <c r="BH51" s="3"/>
      <c r="BI51" s="3"/>
      <c r="BJ51" s="3"/>
      <c r="BK51" s="3"/>
      <c r="BL51" s="3"/>
      <c r="BM51" s="13"/>
    </row>
    <row r="52" spans="1:66" ht="27" x14ac:dyDescent="0.15">
      <c r="A52" s="22">
        <v>16316</v>
      </c>
      <c r="B52" s="19" t="s">
        <v>68</v>
      </c>
      <c r="C52" s="3" t="s">
        <v>163</v>
      </c>
      <c r="D52" s="3" t="s">
        <v>82</v>
      </c>
      <c r="E52" s="3" t="s">
        <v>82</v>
      </c>
      <c r="F52" s="3" t="s">
        <v>82</v>
      </c>
      <c r="G52" s="25" t="s">
        <v>79</v>
      </c>
      <c r="H52" s="22" t="s">
        <v>439</v>
      </c>
      <c r="I52" s="19" t="s">
        <v>440</v>
      </c>
      <c r="J52" s="3" t="s">
        <v>71</v>
      </c>
      <c r="K52" s="3" t="s">
        <v>72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 t="s">
        <v>441</v>
      </c>
      <c r="Z52" s="3" t="str">
        <f>"460006199405110027"</f>
        <v>460006199405110027</v>
      </c>
      <c r="AA52" s="3" t="s">
        <v>73</v>
      </c>
      <c r="AB52" s="3" t="s">
        <v>207</v>
      </c>
      <c r="AC52" s="3" t="s">
        <v>442</v>
      </c>
      <c r="AD52" s="3">
        <v>13876233457</v>
      </c>
      <c r="AE52" s="2" t="s">
        <v>138</v>
      </c>
      <c r="AF52" s="3" t="str">
        <f>""</f>
        <v/>
      </c>
      <c r="AG52" s="3" t="s">
        <v>73</v>
      </c>
      <c r="AH52" s="3" t="s">
        <v>207</v>
      </c>
      <c r="AI52" s="3" t="s">
        <v>443</v>
      </c>
      <c r="AJ52" s="3">
        <v>18289640747</v>
      </c>
      <c r="AK52" s="3"/>
      <c r="AL52" s="3" t="str">
        <f>""</f>
        <v/>
      </c>
      <c r="AM52" s="3"/>
      <c r="AN52" s="3"/>
      <c r="AO52" s="3"/>
      <c r="AP52" s="3"/>
      <c r="AQ52" s="2"/>
      <c r="AR52" s="3" t="str">
        <f>""</f>
        <v/>
      </c>
      <c r="AS52" s="3"/>
      <c r="AT52" s="3"/>
      <c r="AU52" s="3"/>
      <c r="AV52" s="3"/>
      <c r="AW52" s="3"/>
      <c r="AX52" s="3" t="str">
        <f>""</f>
        <v/>
      </c>
      <c r="AY52" s="3"/>
      <c r="AZ52" s="3"/>
      <c r="BA52" s="3"/>
      <c r="BB52" s="3"/>
      <c r="BC52" s="3"/>
      <c r="BD52" s="3"/>
      <c r="BE52" s="2"/>
      <c r="BF52" s="3"/>
      <c r="BG52" s="3"/>
      <c r="BH52" s="3"/>
      <c r="BI52" s="3"/>
      <c r="BJ52" s="3"/>
      <c r="BK52" s="3" t="s">
        <v>76</v>
      </c>
      <c r="BL52" s="3">
        <v>15248952040</v>
      </c>
      <c r="BM52" s="13" t="s">
        <v>78</v>
      </c>
      <c r="BN52" s="1" t="s">
        <v>106</v>
      </c>
    </row>
    <row r="53" spans="1:66" x14ac:dyDescent="0.15">
      <c r="A53" s="22">
        <v>16317</v>
      </c>
      <c r="B53" s="19" t="s">
        <v>68</v>
      </c>
      <c r="C53" s="3" t="s">
        <v>317</v>
      </c>
      <c r="D53" s="3" t="s">
        <v>82</v>
      </c>
      <c r="E53" s="3" t="s">
        <v>82</v>
      </c>
      <c r="F53" s="3" t="s">
        <v>82</v>
      </c>
      <c r="G53" s="25" t="s">
        <v>79</v>
      </c>
      <c r="H53" s="22" t="s">
        <v>444</v>
      </c>
      <c r="I53" s="19" t="s">
        <v>440</v>
      </c>
      <c r="J53" s="3" t="s">
        <v>71</v>
      </c>
      <c r="K53" s="3" t="s">
        <v>72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 t="s">
        <v>445</v>
      </c>
      <c r="Z53" s="3" t="str">
        <f>"420881199608100052"</f>
        <v>420881199608100052</v>
      </c>
      <c r="AA53" s="3" t="s">
        <v>110</v>
      </c>
      <c r="AB53" s="3" t="s">
        <v>223</v>
      </c>
      <c r="AC53" s="3" t="s">
        <v>446</v>
      </c>
      <c r="AD53" s="3">
        <v>17889845056</v>
      </c>
      <c r="AE53" s="2" t="s">
        <v>447</v>
      </c>
      <c r="AF53" s="3" t="str">
        <f>"53252719970620005X"</f>
        <v>53252719970620005X</v>
      </c>
      <c r="AG53" s="3" t="s">
        <v>110</v>
      </c>
      <c r="AH53" s="3" t="s">
        <v>223</v>
      </c>
      <c r="AI53" s="3" t="s">
        <v>448</v>
      </c>
      <c r="AJ53" s="3">
        <v>17889846348</v>
      </c>
      <c r="AK53" s="3" t="s">
        <v>369</v>
      </c>
      <c r="AL53" s="3" t="str">
        <f>"362324199404042736"</f>
        <v>362324199404042736</v>
      </c>
      <c r="AM53" s="3" t="s">
        <v>110</v>
      </c>
      <c r="AN53" s="3" t="s">
        <v>223</v>
      </c>
      <c r="AO53" s="3" t="s">
        <v>371</v>
      </c>
      <c r="AP53" s="3">
        <v>17889846353</v>
      </c>
      <c r="AQ53" s="2"/>
      <c r="AR53" s="3" t="str">
        <f>""</f>
        <v/>
      </c>
      <c r="AS53" s="3"/>
      <c r="AT53" s="3"/>
      <c r="AU53" s="3"/>
      <c r="AV53" s="3"/>
      <c r="AW53" s="3"/>
      <c r="AX53" s="3" t="str">
        <f>""</f>
        <v/>
      </c>
      <c r="AY53" s="3"/>
      <c r="AZ53" s="3"/>
      <c r="BA53" s="3"/>
      <c r="BB53" s="3"/>
      <c r="BC53" s="3" t="s">
        <v>114</v>
      </c>
      <c r="BD53" s="3">
        <v>13518827867</v>
      </c>
      <c r="BE53" s="2" t="s">
        <v>70</v>
      </c>
      <c r="BF53" s="3">
        <v>23282607</v>
      </c>
      <c r="BG53" s="3"/>
      <c r="BH53" s="3"/>
      <c r="BI53" s="3"/>
      <c r="BJ53" s="3"/>
      <c r="BK53" s="3"/>
      <c r="BL53" s="3"/>
      <c r="BM53" s="13"/>
    </row>
    <row r="54" spans="1:66" ht="27" x14ac:dyDescent="0.15">
      <c r="A54" s="22">
        <v>16318</v>
      </c>
      <c r="B54" s="19" t="s">
        <v>68</v>
      </c>
      <c r="C54" s="3" t="s">
        <v>331</v>
      </c>
      <c r="D54" s="3" t="s">
        <v>82</v>
      </c>
      <c r="E54" s="3" t="s">
        <v>82</v>
      </c>
      <c r="F54" s="3" t="s">
        <v>82</v>
      </c>
      <c r="G54" s="25" t="s">
        <v>79</v>
      </c>
      <c r="H54" s="22" t="s">
        <v>449</v>
      </c>
      <c r="I54" s="19" t="s">
        <v>440</v>
      </c>
      <c r="J54" s="3" t="s">
        <v>71</v>
      </c>
      <c r="K54" s="3" t="s">
        <v>72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 t="s">
        <v>450</v>
      </c>
      <c r="Z54" s="3" t="str">
        <f>"362426199505252829"</f>
        <v>362426199505252829</v>
      </c>
      <c r="AA54" s="3" t="s">
        <v>110</v>
      </c>
      <c r="AB54" s="3">
        <v>2013</v>
      </c>
      <c r="AC54" s="3" t="s">
        <v>451</v>
      </c>
      <c r="AD54" s="3">
        <v>18889405776</v>
      </c>
      <c r="AE54" s="2" t="s">
        <v>452</v>
      </c>
      <c r="AF54" s="3" t="str">
        <f>"513030199411116844"</f>
        <v>513030199411116844</v>
      </c>
      <c r="AG54" s="3" t="s">
        <v>110</v>
      </c>
      <c r="AH54" s="3">
        <v>2013</v>
      </c>
      <c r="AI54" s="3" t="s">
        <v>453</v>
      </c>
      <c r="AJ54" s="3">
        <v>18889407783</v>
      </c>
      <c r="AK54" s="3" t="s">
        <v>109</v>
      </c>
      <c r="AL54" s="3" t="str">
        <f>"362401199411012026"</f>
        <v>362401199411012026</v>
      </c>
      <c r="AM54" s="3" t="s">
        <v>110</v>
      </c>
      <c r="AN54" s="3">
        <v>2013</v>
      </c>
      <c r="AO54" s="3" t="s">
        <v>111</v>
      </c>
      <c r="AP54" s="3">
        <v>18789029332</v>
      </c>
      <c r="AQ54" s="2"/>
      <c r="AR54" s="3" t="str">
        <f>""</f>
        <v/>
      </c>
      <c r="AS54" s="3"/>
      <c r="AT54" s="3"/>
      <c r="AU54" s="3"/>
      <c r="AV54" s="3"/>
      <c r="AW54" s="3"/>
      <c r="AX54" s="3" t="str">
        <f>""</f>
        <v/>
      </c>
      <c r="AY54" s="3"/>
      <c r="AZ54" s="3"/>
      <c r="BA54" s="3"/>
      <c r="BB54" s="3"/>
      <c r="BC54" s="3" t="s">
        <v>256</v>
      </c>
      <c r="BD54" s="3">
        <v>18976255630</v>
      </c>
      <c r="BE54" s="2" t="s">
        <v>93</v>
      </c>
      <c r="BF54" s="3"/>
      <c r="BG54" s="3"/>
      <c r="BH54" s="3"/>
      <c r="BI54" s="3"/>
      <c r="BJ54" s="3"/>
      <c r="BK54" s="3" t="s">
        <v>76</v>
      </c>
      <c r="BL54" s="3">
        <v>15248952040</v>
      </c>
      <c r="BM54" s="13" t="s">
        <v>78</v>
      </c>
      <c r="BN54" s="1" t="s">
        <v>106</v>
      </c>
    </row>
    <row r="55" spans="1:66" x14ac:dyDescent="0.15">
      <c r="A55" s="22">
        <v>16319</v>
      </c>
      <c r="B55" s="19" t="s">
        <v>68</v>
      </c>
      <c r="C55" s="3" t="s">
        <v>189</v>
      </c>
      <c r="D55" s="3" t="s">
        <v>82</v>
      </c>
      <c r="E55" s="3" t="s">
        <v>82</v>
      </c>
      <c r="F55" s="3" t="s">
        <v>82</v>
      </c>
      <c r="G55" s="25" t="s">
        <v>79</v>
      </c>
      <c r="H55" s="22" t="s">
        <v>454</v>
      </c>
      <c r="I55" s="19" t="s">
        <v>249</v>
      </c>
      <c r="J55" s="3" t="s">
        <v>71</v>
      </c>
      <c r="K55" s="3" t="s">
        <v>72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 t="s">
        <v>455</v>
      </c>
      <c r="Z55" s="3" t="str">
        <f>"460003199309260421"</f>
        <v>460003199309260421</v>
      </c>
      <c r="AA55" s="3" t="s">
        <v>456</v>
      </c>
      <c r="AB55" s="3" t="s">
        <v>207</v>
      </c>
      <c r="AC55" s="3" t="s">
        <v>457</v>
      </c>
      <c r="AD55" s="3">
        <v>18489979169</v>
      </c>
      <c r="AE55" s="2" t="s">
        <v>458</v>
      </c>
      <c r="AF55" s="3" t="str">
        <f>"469007199411095788"</f>
        <v>469007199411095788</v>
      </c>
      <c r="AG55" s="3" t="s">
        <v>85</v>
      </c>
      <c r="AH55" s="3" t="s">
        <v>207</v>
      </c>
      <c r="AI55" s="3" t="s">
        <v>459</v>
      </c>
      <c r="AJ55" s="3">
        <v>13976454574</v>
      </c>
      <c r="AK55" s="3" t="s">
        <v>460</v>
      </c>
      <c r="AL55" s="3" t="str">
        <f>""</f>
        <v/>
      </c>
      <c r="AM55" s="3" t="s">
        <v>85</v>
      </c>
      <c r="AN55" s="3" t="s">
        <v>207</v>
      </c>
      <c r="AO55" s="3" t="s">
        <v>461</v>
      </c>
      <c r="AP55" s="3">
        <v>18976538122</v>
      </c>
      <c r="AQ55" s="2"/>
      <c r="AR55" s="3" t="str">
        <f>""</f>
        <v/>
      </c>
      <c r="AS55" s="3"/>
      <c r="AT55" s="3"/>
      <c r="AU55" s="3"/>
      <c r="AV55" s="3"/>
      <c r="AW55" s="3"/>
      <c r="AX55" s="3" t="str">
        <f>""</f>
        <v/>
      </c>
      <c r="AY55" s="3"/>
      <c r="AZ55" s="3"/>
      <c r="BA55" s="3"/>
      <c r="BB55" s="3"/>
      <c r="BC55" s="3" t="s">
        <v>213</v>
      </c>
      <c r="BD55" s="3"/>
      <c r="BE55" s="2" t="s">
        <v>70</v>
      </c>
      <c r="BF55" s="3"/>
      <c r="BG55" s="3"/>
      <c r="BH55" s="3"/>
      <c r="BI55" s="3"/>
      <c r="BJ55" s="3"/>
      <c r="BK55" s="3"/>
      <c r="BL55" s="3"/>
      <c r="BM55" s="13"/>
    </row>
    <row r="56" spans="1:66" x14ac:dyDescent="0.15">
      <c r="A56" s="22">
        <v>16320</v>
      </c>
      <c r="B56" s="19" t="s">
        <v>68</v>
      </c>
      <c r="C56" s="3" t="s">
        <v>348</v>
      </c>
      <c r="D56" s="3" t="s">
        <v>82</v>
      </c>
      <c r="E56" s="3" t="s">
        <v>82</v>
      </c>
      <c r="F56" s="3" t="s">
        <v>82</v>
      </c>
      <c r="G56" s="25" t="s">
        <v>79</v>
      </c>
      <c r="H56" s="22" t="s">
        <v>462</v>
      </c>
      <c r="I56" s="19" t="s">
        <v>249</v>
      </c>
      <c r="J56" s="3" t="s">
        <v>71</v>
      </c>
      <c r="K56" s="3" t="s">
        <v>72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 t="s">
        <v>463</v>
      </c>
      <c r="Z56" s="3" t="str">
        <f>"350122199410082825"</f>
        <v>350122199410082825</v>
      </c>
      <c r="AA56" s="3" t="s">
        <v>464</v>
      </c>
      <c r="AB56" s="3" t="s">
        <v>198</v>
      </c>
      <c r="AC56" s="3" t="s">
        <v>465</v>
      </c>
      <c r="AD56" s="3">
        <v>18596836842</v>
      </c>
      <c r="AE56" s="2" t="s">
        <v>466</v>
      </c>
      <c r="AF56" s="3" t="str">
        <f>"350583199607317127"</f>
        <v>350583199607317127</v>
      </c>
      <c r="AG56" s="3" t="s">
        <v>464</v>
      </c>
      <c r="AH56" s="3" t="s">
        <v>198</v>
      </c>
      <c r="AI56" s="3" t="s">
        <v>467</v>
      </c>
      <c r="AJ56" s="3">
        <v>15501976967</v>
      </c>
      <c r="AK56" s="3" t="s">
        <v>468</v>
      </c>
      <c r="AL56" s="3" t="str">
        <f>"430181199511189082"</f>
        <v>430181199511189082</v>
      </c>
      <c r="AM56" s="3" t="s">
        <v>464</v>
      </c>
      <c r="AN56" s="3" t="s">
        <v>198</v>
      </c>
      <c r="AO56" s="3" t="s">
        <v>469</v>
      </c>
      <c r="AP56" s="3">
        <v>17889988353</v>
      </c>
      <c r="AQ56" s="2"/>
      <c r="AR56" s="3" t="str">
        <f>""</f>
        <v/>
      </c>
      <c r="AS56" s="3"/>
      <c r="AT56" s="3"/>
      <c r="AU56" s="3"/>
      <c r="AV56" s="3"/>
      <c r="AW56" s="3"/>
      <c r="AX56" s="3" t="str">
        <f>""</f>
        <v/>
      </c>
      <c r="AY56" s="3"/>
      <c r="AZ56" s="3"/>
      <c r="BA56" s="3"/>
      <c r="BB56" s="3"/>
      <c r="BC56" s="3" t="s">
        <v>411</v>
      </c>
      <c r="BD56" s="3">
        <v>13976694312</v>
      </c>
      <c r="BE56" s="2" t="s">
        <v>70</v>
      </c>
      <c r="BF56" s="3" t="s">
        <v>412</v>
      </c>
      <c r="BG56" s="3"/>
      <c r="BH56" s="3"/>
      <c r="BI56" s="3"/>
      <c r="BJ56" s="3"/>
      <c r="BK56" s="3" t="s">
        <v>413</v>
      </c>
      <c r="BL56" s="3">
        <v>17889988216</v>
      </c>
      <c r="BM56" s="13" t="s">
        <v>151</v>
      </c>
      <c r="BN56" s="1" t="s">
        <v>414</v>
      </c>
    </row>
    <row r="57" spans="1:66" ht="27" x14ac:dyDescent="0.15">
      <c r="A57" s="22">
        <v>16321</v>
      </c>
      <c r="B57" s="19" t="s">
        <v>68</v>
      </c>
      <c r="C57" s="3" t="s">
        <v>303</v>
      </c>
      <c r="D57" s="3" t="s">
        <v>82</v>
      </c>
      <c r="E57" s="3" t="s">
        <v>82</v>
      </c>
      <c r="F57" s="3" t="s">
        <v>82</v>
      </c>
      <c r="G57" s="25" t="s">
        <v>79</v>
      </c>
      <c r="H57" s="22" t="s">
        <v>470</v>
      </c>
      <c r="I57" s="19" t="s">
        <v>249</v>
      </c>
      <c r="J57" s="3" t="s">
        <v>71</v>
      </c>
      <c r="K57" s="3" t="s">
        <v>72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 t="s">
        <v>471</v>
      </c>
      <c r="Z57" s="3" t="str">
        <f>"350128199408060123"</f>
        <v>350128199408060123</v>
      </c>
      <c r="AA57" s="3" t="s">
        <v>320</v>
      </c>
      <c r="AB57" s="3" t="s">
        <v>155</v>
      </c>
      <c r="AC57" s="3" t="s">
        <v>472</v>
      </c>
      <c r="AD57" s="3">
        <v>15501831035</v>
      </c>
      <c r="AE57" s="2" t="s">
        <v>473</v>
      </c>
      <c r="AF57" s="3" t="str">
        <f>"350322199511250040"</f>
        <v>350322199511250040</v>
      </c>
      <c r="AG57" s="3" t="s">
        <v>474</v>
      </c>
      <c r="AH57" s="3" t="s">
        <v>155</v>
      </c>
      <c r="AI57" s="3" t="s">
        <v>475</v>
      </c>
      <c r="AJ57" s="3">
        <v>18876800150</v>
      </c>
      <c r="AK57" s="3" t="s">
        <v>476</v>
      </c>
      <c r="AL57" s="3" t="str">
        <f>"342221199402260010"</f>
        <v>342221199402260010</v>
      </c>
      <c r="AM57" s="3" t="s">
        <v>477</v>
      </c>
      <c r="AN57" s="3" t="s">
        <v>155</v>
      </c>
      <c r="AO57" s="3" t="s">
        <v>478</v>
      </c>
      <c r="AP57" s="3">
        <v>18217890959</v>
      </c>
      <c r="AQ57" s="2"/>
      <c r="AR57" s="3" t="str">
        <f>""</f>
        <v/>
      </c>
      <c r="AS57" s="3"/>
      <c r="AT57" s="3"/>
      <c r="AU57" s="3"/>
      <c r="AV57" s="3"/>
      <c r="AW57" s="3"/>
      <c r="AX57" s="3" t="str">
        <f>""</f>
        <v/>
      </c>
      <c r="AY57" s="3"/>
      <c r="AZ57" s="3"/>
      <c r="BA57" s="3"/>
      <c r="BB57" s="3"/>
      <c r="BC57" s="3" t="s">
        <v>95</v>
      </c>
      <c r="BD57" s="3">
        <v>13307609500</v>
      </c>
      <c r="BE57" s="2" t="s">
        <v>479</v>
      </c>
      <c r="BF57" s="3">
        <v>33099047</v>
      </c>
      <c r="BG57" s="3"/>
      <c r="BH57" s="3"/>
      <c r="BI57" s="3"/>
      <c r="BJ57" s="3"/>
      <c r="BK57" s="3"/>
      <c r="BL57" s="3"/>
      <c r="BM57" s="13"/>
    </row>
    <row r="58" spans="1:66" ht="27" x14ac:dyDescent="0.15">
      <c r="A58" s="22">
        <v>16322</v>
      </c>
      <c r="B58" s="19" t="s">
        <v>68</v>
      </c>
      <c r="C58" s="3" t="s">
        <v>274</v>
      </c>
      <c r="D58" s="3" t="s">
        <v>82</v>
      </c>
      <c r="E58" s="3" t="s">
        <v>82</v>
      </c>
      <c r="F58" s="3" t="s">
        <v>82</v>
      </c>
      <c r="G58" s="25" t="s">
        <v>79</v>
      </c>
      <c r="H58" s="22"/>
      <c r="I58" s="19" t="s">
        <v>77</v>
      </c>
      <c r="J58" s="3" t="s">
        <v>71</v>
      </c>
      <c r="K58" s="3" t="s">
        <v>72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 t="str">
        <f>""</f>
        <v/>
      </c>
      <c r="AA58" s="3"/>
      <c r="AB58" s="3"/>
      <c r="AC58" s="3"/>
      <c r="AD58" s="3"/>
      <c r="AE58" s="2"/>
      <c r="AF58" s="3" t="str">
        <f>""</f>
        <v/>
      </c>
      <c r="AG58" s="3"/>
      <c r="AH58" s="3"/>
      <c r="AI58" s="3"/>
      <c r="AJ58" s="3"/>
      <c r="AK58" s="3"/>
      <c r="AL58" s="3" t="str">
        <f>""</f>
        <v/>
      </c>
      <c r="AM58" s="3"/>
      <c r="AN58" s="3"/>
      <c r="AO58" s="3"/>
      <c r="AP58" s="3"/>
      <c r="AQ58" s="2"/>
      <c r="AR58" s="3" t="str">
        <f>""</f>
        <v/>
      </c>
      <c r="AS58" s="3"/>
      <c r="AT58" s="3"/>
      <c r="AU58" s="3"/>
      <c r="AV58" s="3"/>
      <c r="AW58" s="3"/>
      <c r="AX58" s="3" t="str">
        <f>""</f>
        <v/>
      </c>
      <c r="AY58" s="3"/>
      <c r="AZ58" s="3"/>
      <c r="BA58" s="3"/>
      <c r="BB58" s="3"/>
      <c r="BC58" s="3"/>
      <c r="BD58" s="3"/>
      <c r="BE58" s="2"/>
      <c r="BF58" s="3"/>
      <c r="BG58" s="3"/>
      <c r="BH58" s="3"/>
      <c r="BI58" s="3"/>
      <c r="BJ58" s="3"/>
      <c r="BK58" s="3"/>
      <c r="BL58" s="3"/>
      <c r="BM58" s="13"/>
    </row>
    <row r="59" spans="1:66" ht="27" x14ac:dyDescent="0.15">
      <c r="A59" s="22">
        <v>16323</v>
      </c>
      <c r="B59" s="19" t="s">
        <v>68</v>
      </c>
      <c r="C59" s="3" t="s">
        <v>348</v>
      </c>
      <c r="D59" s="3" t="s">
        <v>82</v>
      </c>
      <c r="E59" s="3" t="s">
        <v>82</v>
      </c>
      <c r="F59" s="3" t="s">
        <v>82</v>
      </c>
      <c r="G59" s="25" t="s">
        <v>79</v>
      </c>
      <c r="H59" s="22" t="s">
        <v>480</v>
      </c>
      <c r="I59" s="19" t="s">
        <v>249</v>
      </c>
      <c r="J59" s="3" t="s">
        <v>71</v>
      </c>
      <c r="K59" s="3" t="s">
        <v>72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 t="s">
        <v>407</v>
      </c>
      <c r="Z59" s="3" t="str">
        <f>"120223199511295167"</f>
        <v>120223199511295167</v>
      </c>
      <c r="AA59" s="3" t="s">
        <v>405</v>
      </c>
      <c r="AB59" s="3" t="s">
        <v>223</v>
      </c>
      <c r="AC59" s="3" t="s">
        <v>408</v>
      </c>
      <c r="AD59" s="3">
        <v>18789088239</v>
      </c>
      <c r="AE59" s="2" t="s">
        <v>409</v>
      </c>
      <c r="AF59" s="3" t="str">
        <f>"142701199607221220"</f>
        <v>142701199607221220</v>
      </c>
      <c r="AG59" s="3" t="s">
        <v>405</v>
      </c>
      <c r="AH59" s="3" t="s">
        <v>223</v>
      </c>
      <c r="AI59" s="3" t="s">
        <v>410</v>
      </c>
      <c r="AJ59" s="3">
        <v>18289647321</v>
      </c>
      <c r="AK59" s="3" t="s">
        <v>404</v>
      </c>
      <c r="AL59" s="3" t="str">
        <f>"330501199511055128"</f>
        <v>330501199511055128</v>
      </c>
      <c r="AM59" s="3" t="s">
        <v>405</v>
      </c>
      <c r="AN59" s="3" t="s">
        <v>223</v>
      </c>
      <c r="AO59" s="3" t="s">
        <v>406</v>
      </c>
      <c r="AP59" s="3">
        <v>18789097582</v>
      </c>
      <c r="AQ59" s="2"/>
      <c r="AR59" s="3" t="str">
        <f>""</f>
        <v/>
      </c>
      <c r="AS59" s="3"/>
      <c r="AT59" s="3"/>
      <c r="AU59" s="3"/>
      <c r="AV59" s="3"/>
      <c r="AW59" s="3"/>
      <c r="AX59" s="3" t="str">
        <f>""</f>
        <v/>
      </c>
      <c r="AY59" s="3"/>
      <c r="AZ59" s="3"/>
      <c r="BA59" s="3"/>
      <c r="BB59" s="3"/>
      <c r="BC59" s="3" t="s">
        <v>411</v>
      </c>
      <c r="BD59" s="3">
        <v>13976694312</v>
      </c>
      <c r="BE59" s="2" t="s">
        <v>70</v>
      </c>
      <c r="BF59" s="3" t="s">
        <v>412</v>
      </c>
      <c r="BG59" s="3" t="s">
        <v>413</v>
      </c>
      <c r="BH59" s="3">
        <v>17889988216</v>
      </c>
      <c r="BI59" s="3" t="s">
        <v>70</v>
      </c>
      <c r="BJ59" s="3" t="s">
        <v>414</v>
      </c>
      <c r="BK59" s="3" t="s">
        <v>411</v>
      </c>
      <c r="BL59" s="3">
        <v>13976694312</v>
      </c>
      <c r="BM59" s="13" t="s">
        <v>415</v>
      </c>
      <c r="BN59" s="1" t="s">
        <v>412</v>
      </c>
    </row>
    <row r="60" spans="1:66" ht="27" x14ac:dyDescent="0.15">
      <c r="A60" s="22">
        <v>16324</v>
      </c>
      <c r="B60" s="19" t="s">
        <v>68</v>
      </c>
      <c r="C60" s="3" t="s">
        <v>348</v>
      </c>
      <c r="D60" s="3" t="s">
        <v>82</v>
      </c>
      <c r="E60" s="3" t="s">
        <v>82</v>
      </c>
      <c r="F60" s="3" t="s">
        <v>82</v>
      </c>
      <c r="G60" s="25" t="s">
        <v>79</v>
      </c>
      <c r="H60" s="22" t="s">
        <v>481</v>
      </c>
      <c r="I60" s="19" t="s">
        <v>249</v>
      </c>
      <c r="J60" s="3" t="s">
        <v>71</v>
      </c>
      <c r="K60" s="3" t="s">
        <v>72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 t="s">
        <v>409</v>
      </c>
      <c r="Z60" s="3" t="str">
        <f>"142701199607221220"</f>
        <v>142701199607221220</v>
      </c>
      <c r="AA60" s="3" t="s">
        <v>405</v>
      </c>
      <c r="AB60" s="3" t="s">
        <v>223</v>
      </c>
      <c r="AC60" s="3" t="s">
        <v>410</v>
      </c>
      <c r="AD60" s="3">
        <v>18289647321</v>
      </c>
      <c r="AE60" s="2" t="s">
        <v>404</v>
      </c>
      <c r="AF60" s="3" t="str">
        <f>"330501199511055128"</f>
        <v>330501199511055128</v>
      </c>
      <c r="AG60" s="3" t="s">
        <v>405</v>
      </c>
      <c r="AH60" s="3" t="s">
        <v>223</v>
      </c>
      <c r="AI60" s="3" t="s">
        <v>406</v>
      </c>
      <c r="AJ60" s="3">
        <v>18789097582</v>
      </c>
      <c r="AK60" s="3" t="s">
        <v>407</v>
      </c>
      <c r="AL60" s="3" t="str">
        <f>"120223199511295167"</f>
        <v>120223199511295167</v>
      </c>
      <c r="AM60" s="3" t="s">
        <v>405</v>
      </c>
      <c r="AN60" s="3" t="s">
        <v>223</v>
      </c>
      <c r="AO60" s="3" t="s">
        <v>408</v>
      </c>
      <c r="AP60" s="3">
        <v>18789088239</v>
      </c>
      <c r="AQ60" s="2"/>
      <c r="AR60" s="3" t="str">
        <f>""</f>
        <v/>
      </c>
      <c r="AS60" s="3"/>
      <c r="AT60" s="3"/>
      <c r="AU60" s="3"/>
      <c r="AV60" s="3"/>
      <c r="AW60" s="3"/>
      <c r="AX60" s="3" t="str">
        <f>""</f>
        <v/>
      </c>
      <c r="AY60" s="3"/>
      <c r="AZ60" s="3"/>
      <c r="BA60" s="3"/>
      <c r="BB60" s="3"/>
      <c r="BC60" s="3" t="s">
        <v>411</v>
      </c>
      <c r="BD60" s="3">
        <v>13976694312</v>
      </c>
      <c r="BE60" s="2" t="s">
        <v>70</v>
      </c>
      <c r="BF60" s="3" t="s">
        <v>412</v>
      </c>
      <c r="BG60" s="3" t="s">
        <v>413</v>
      </c>
      <c r="BH60" s="3">
        <v>17889988216</v>
      </c>
      <c r="BI60" s="3" t="s">
        <v>70</v>
      </c>
      <c r="BJ60" s="3" t="s">
        <v>414</v>
      </c>
      <c r="BK60" s="3" t="s">
        <v>411</v>
      </c>
      <c r="BL60" s="3">
        <v>13976694312</v>
      </c>
      <c r="BM60" s="13" t="s">
        <v>415</v>
      </c>
      <c r="BN60" s="1" t="s">
        <v>412</v>
      </c>
    </row>
    <row r="61" spans="1:66" ht="27" x14ac:dyDescent="0.15">
      <c r="A61" s="22">
        <v>16325</v>
      </c>
      <c r="B61" s="19" t="s">
        <v>68</v>
      </c>
      <c r="C61" s="3" t="s">
        <v>163</v>
      </c>
      <c r="D61" s="3" t="s">
        <v>82</v>
      </c>
      <c r="E61" s="3" t="s">
        <v>82</v>
      </c>
      <c r="F61" s="3" t="s">
        <v>82</v>
      </c>
      <c r="G61" s="25" t="s">
        <v>79</v>
      </c>
      <c r="H61" s="22"/>
      <c r="I61" s="19" t="s">
        <v>482</v>
      </c>
      <c r="J61" s="3" t="s">
        <v>71</v>
      </c>
      <c r="K61" s="3" t="s">
        <v>72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 t="str">
        <f>""</f>
        <v/>
      </c>
      <c r="AA61" s="3"/>
      <c r="AB61" s="3"/>
      <c r="AC61" s="3"/>
      <c r="AD61" s="3"/>
      <c r="AE61" s="2"/>
      <c r="AF61" s="3" t="str">
        <f>""</f>
        <v/>
      </c>
      <c r="AG61" s="3"/>
      <c r="AH61" s="3"/>
      <c r="AI61" s="3"/>
      <c r="AJ61" s="3"/>
      <c r="AK61" s="3"/>
      <c r="AL61" s="3" t="str">
        <f>""</f>
        <v/>
      </c>
      <c r="AM61" s="3"/>
      <c r="AN61" s="3"/>
      <c r="AO61" s="3"/>
      <c r="AP61" s="3"/>
      <c r="AQ61" s="2"/>
      <c r="AR61" s="3" t="str">
        <f>""</f>
        <v/>
      </c>
      <c r="AS61" s="3"/>
      <c r="AT61" s="3"/>
      <c r="AU61" s="3"/>
      <c r="AV61" s="3"/>
      <c r="AW61" s="3"/>
      <c r="AX61" s="3" t="str">
        <f>""</f>
        <v/>
      </c>
      <c r="AY61" s="3"/>
      <c r="AZ61" s="3"/>
      <c r="BA61" s="3"/>
      <c r="BB61" s="3"/>
      <c r="BC61" s="3"/>
      <c r="BD61" s="3"/>
      <c r="BE61" s="2"/>
      <c r="BF61" s="3"/>
      <c r="BG61" s="3"/>
      <c r="BH61" s="3"/>
      <c r="BI61" s="3"/>
      <c r="BJ61" s="3"/>
      <c r="BK61" s="3"/>
      <c r="BL61" s="3"/>
      <c r="BM61" s="13"/>
    </row>
    <row r="62" spans="1:66" ht="27" x14ac:dyDescent="0.15">
      <c r="A62" s="22">
        <v>16326</v>
      </c>
      <c r="B62" s="19" t="s">
        <v>68</v>
      </c>
      <c r="C62" s="3" t="s">
        <v>163</v>
      </c>
      <c r="D62" s="3" t="s">
        <v>82</v>
      </c>
      <c r="E62" s="3" t="s">
        <v>82</v>
      </c>
      <c r="F62" s="3" t="s">
        <v>82</v>
      </c>
      <c r="G62" s="25" t="s">
        <v>79</v>
      </c>
      <c r="H62" s="22" t="s">
        <v>483</v>
      </c>
      <c r="I62" s="19" t="s">
        <v>482</v>
      </c>
      <c r="J62" s="3" t="s">
        <v>71</v>
      </c>
      <c r="K62" s="3" t="s">
        <v>72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 t="s">
        <v>384</v>
      </c>
      <c r="Z62" s="3" t="str">
        <f>"460007199601132035"</f>
        <v>460007199601132035</v>
      </c>
      <c r="AA62" s="3" t="s">
        <v>320</v>
      </c>
      <c r="AB62" s="3" t="s">
        <v>223</v>
      </c>
      <c r="AC62" s="3" t="s">
        <v>385</v>
      </c>
      <c r="AD62" s="3">
        <v>15708997686</v>
      </c>
      <c r="AE62" s="2" t="s">
        <v>386</v>
      </c>
      <c r="AF62" s="3" t="str">
        <f>"340104199602162024"</f>
        <v>340104199602162024</v>
      </c>
      <c r="AG62" s="3" t="s">
        <v>320</v>
      </c>
      <c r="AH62" s="3">
        <v>2014</v>
      </c>
      <c r="AI62" s="3" t="s">
        <v>387</v>
      </c>
      <c r="AJ62" s="3">
        <v>13876986557</v>
      </c>
      <c r="AK62" s="3" t="s">
        <v>372</v>
      </c>
      <c r="AL62" s="3" t="str">
        <f>"500231199410198545"</f>
        <v>500231199410198545</v>
      </c>
      <c r="AM62" s="3" t="s">
        <v>373</v>
      </c>
      <c r="AN62" s="3">
        <v>2014</v>
      </c>
      <c r="AO62" s="3" t="s">
        <v>374</v>
      </c>
      <c r="AP62" s="3">
        <v>13016217139</v>
      </c>
      <c r="AQ62" s="2"/>
      <c r="AR62" s="3" t="str">
        <f>""</f>
        <v/>
      </c>
      <c r="AS62" s="3"/>
      <c r="AT62" s="3"/>
      <c r="AU62" s="3"/>
      <c r="AV62" s="3"/>
      <c r="AW62" s="3"/>
      <c r="AX62" s="3" t="str">
        <f>""</f>
        <v/>
      </c>
      <c r="AY62" s="3"/>
      <c r="AZ62" s="3"/>
      <c r="BA62" s="3"/>
      <c r="BB62" s="3"/>
      <c r="BC62" s="3" t="s">
        <v>95</v>
      </c>
      <c r="BD62" s="3">
        <v>13307609500</v>
      </c>
      <c r="BE62" s="2" t="s">
        <v>70</v>
      </c>
      <c r="BF62" s="3" t="s">
        <v>96</v>
      </c>
      <c r="BG62" s="3"/>
      <c r="BH62" s="3"/>
      <c r="BI62" s="3"/>
      <c r="BJ62" s="3"/>
      <c r="BK62" s="3" t="s">
        <v>76</v>
      </c>
      <c r="BL62" s="3">
        <v>15248952040</v>
      </c>
      <c r="BM62" s="13" t="s">
        <v>78</v>
      </c>
      <c r="BN62" s="1" t="s">
        <v>106</v>
      </c>
    </row>
    <row r="63" spans="1:66" x14ac:dyDescent="0.15">
      <c r="A63" s="22">
        <v>16327</v>
      </c>
      <c r="B63" s="19" t="s">
        <v>68</v>
      </c>
      <c r="C63" s="3" t="s">
        <v>107</v>
      </c>
      <c r="D63" s="3" t="s">
        <v>82</v>
      </c>
      <c r="E63" s="3" t="s">
        <v>82</v>
      </c>
      <c r="F63" s="3" t="s">
        <v>82</v>
      </c>
      <c r="G63" s="25" t="s">
        <v>79</v>
      </c>
      <c r="H63" s="22"/>
      <c r="I63" s="19" t="s">
        <v>482</v>
      </c>
      <c r="J63" s="3" t="s">
        <v>71</v>
      </c>
      <c r="K63" s="3" t="s">
        <v>72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 t="str">
        <f>""</f>
        <v/>
      </c>
      <c r="AA63" s="3"/>
      <c r="AB63" s="3"/>
      <c r="AC63" s="3"/>
      <c r="AD63" s="3"/>
      <c r="AE63" s="2"/>
      <c r="AF63" s="3" t="str">
        <f>""</f>
        <v/>
      </c>
      <c r="AG63" s="3"/>
      <c r="AH63" s="3"/>
      <c r="AI63" s="3"/>
      <c r="AJ63" s="3"/>
      <c r="AK63" s="3"/>
      <c r="AL63" s="3" t="str">
        <f>""</f>
        <v/>
      </c>
      <c r="AM63" s="3"/>
      <c r="AN63" s="3"/>
      <c r="AO63" s="3"/>
      <c r="AP63" s="3"/>
      <c r="AQ63" s="2"/>
      <c r="AR63" s="3" t="str">
        <f>""</f>
        <v/>
      </c>
      <c r="AS63" s="3"/>
      <c r="AT63" s="3"/>
      <c r="AU63" s="3"/>
      <c r="AV63" s="3"/>
      <c r="AW63" s="3"/>
      <c r="AX63" s="3" t="str">
        <f>""</f>
        <v/>
      </c>
      <c r="AY63" s="3"/>
      <c r="AZ63" s="3"/>
      <c r="BA63" s="3"/>
      <c r="BB63" s="3"/>
      <c r="BC63" s="3"/>
      <c r="BD63" s="3"/>
      <c r="BE63" s="2"/>
      <c r="BF63" s="3"/>
      <c r="BG63" s="3"/>
      <c r="BH63" s="3"/>
      <c r="BI63" s="3"/>
      <c r="BJ63" s="3"/>
      <c r="BK63" s="3"/>
      <c r="BL63" s="3"/>
      <c r="BM63" s="13"/>
    </row>
    <row r="64" spans="1:66" x14ac:dyDescent="0.15">
      <c r="A64" s="22">
        <v>16328</v>
      </c>
      <c r="B64" s="19" t="s">
        <v>68</v>
      </c>
      <c r="C64" s="3" t="s">
        <v>152</v>
      </c>
      <c r="D64" s="3" t="s">
        <v>82</v>
      </c>
      <c r="E64" s="3" t="s">
        <v>82</v>
      </c>
      <c r="F64" s="3" t="s">
        <v>82</v>
      </c>
      <c r="G64" s="25" t="s">
        <v>79</v>
      </c>
      <c r="H64" s="22" t="s">
        <v>484</v>
      </c>
      <c r="I64" s="19" t="s">
        <v>77</v>
      </c>
      <c r="J64" s="3" t="s">
        <v>71</v>
      </c>
      <c r="K64" s="3" t="s">
        <v>72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 t="s">
        <v>485</v>
      </c>
      <c r="Z64" s="3" t="str">
        <f>"360781199305176621"</f>
        <v>360781199305176621</v>
      </c>
      <c r="AA64" s="3" t="s">
        <v>85</v>
      </c>
      <c r="AB64" s="3">
        <v>2013</v>
      </c>
      <c r="AC64" s="3" t="s">
        <v>486</v>
      </c>
      <c r="AD64" s="3">
        <v>18889407796</v>
      </c>
      <c r="AE64" s="2" t="s">
        <v>487</v>
      </c>
      <c r="AF64" s="3" t="str">
        <f>""</f>
        <v/>
      </c>
      <c r="AG64" s="3" t="s">
        <v>85</v>
      </c>
      <c r="AH64" s="3">
        <v>2014</v>
      </c>
      <c r="AI64" s="3" t="s">
        <v>488</v>
      </c>
      <c r="AJ64" s="3">
        <v>18208982937</v>
      </c>
      <c r="AK64" s="3" t="s">
        <v>489</v>
      </c>
      <c r="AL64" s="3" t="str">
        <f>""</f>
        <v/>
      </c>
      <c r="AM64" s="3" t="s">
        <v>490</v>
      </c>
      <c r="AN64" s="3">
        <v>2014</v>
      </c>
      <c r="AO64" s="3" t="s">
        <v>491</v>
      </c>
      <c r="AP64" s="3">
        <v>18789018062</v>
      </c>
      <c r="AQ64" s="2"/>
      <c r="AR64" s="3" t="str">
        <f>""</f>
        <v/>
      </c>
      <c r="AS64" s="3"/>
      <c r="AT64" s="3"/>
      <c r="AU64" s="3"/>
      <c r="AV64" s="3"/>
      <c r="AW64" s="3"/>
      <c r="AX64" s="3" t="str">
        <f>""</f>
        <v/>
      </c>
      <c r="AY64" s="3"/>
      <c r="AZ64" s="3"/>
      <c r="BA64" s="3"/>
      <c r="BB64" s="3"/>
      <c r="BC64" s="3" t="s">
        <v>337</v>
      </c>
      <c r="BD64" s="3">
        <v>18808985858</v>
      </c>
      <c r="BE64" s="2" t="s">
        <v>70</v>
      </c>
      <c r="BF64" s="3" t="s">
        <v>338</v>
      </c>
      <c r="BG64" s="3"/>
      <c r="BH64" s="3"/>
      <c r="BI64" s="3"/>
      <c r="BJ64" s="3"/>
      <c r="BK64" s="3"/>
      <c r="BL64" s="3"/>
      <c r="BM64" s="13"/>
    </row>
    <row r="65" spans="1:66" ht="27" x14ac:dyDescent="0.15">
      <c r="A65" s="22">
        <v>16329</v>
      </c>
      <c r="B65" s="19" t="s">
        <v>68</v>
      </c>
      <c r="C65" s="3" t="s">
        <v>492</v>
      </c>
      <c r="D65" s="3" t="s">
        <v>82</v>
      </c>
      <c r="E65" s="3" t="s">
        <v>82</v>
      </c>
      <c r="F65" s="3" t="s">
        <v>82</v>
      </c>
      <c r="G65" s="25" t="s">
        <v>79</v>
      </c>
      <c r="H65" s="22" t="s">
        <v>493</v>
      </c>
      <c r="I65" s="19" t="s">
        <v>482</v>
      </c>
      <c r="J65" s="3" t="s">
        <v>71</v>
      </c>
      <c r="K65" s="3" t="s">
        <v>72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 t="s">
        <v>494</v>
      </c>
      <c r="Z65" s="3" t="str">
        <f>"362321199406126221"</f>
        <v>362321199406126221</v>
      </c>
      <c r="AA65" s="3" t="s">
        <v>110</v>
      </c>
      <c r="AB65" s="3">
        <v>2013</v>
      </c>
      <c r="AC65" s="3" t="s">
        <v>495</v>
      </c>
      <c r="AD65" s="3">
        <v>15501848665</v>
      </c>
      <c r="AE65" s="2" t="s">
        <v>496</v>
      </c>
      <c r="AF65" s="3" t="str">
        <f>"532328199501070066"</f>
        <v>532328199501070066</v>
      </c>
      <c r="AG65" s="3" t="s">
        <v>110</v>
      </c>
      <c r="AH65" s="3">
        <v>2013</v>
      </c>
      <c r="AI65" s="3" t="s">
        <v>497</v>
      </c>
      <c r="AJ65" s="3">
        <v>18389799265</v>
      </c>
      <c r="AK65" s="3"/>
      <c r="AL65" s="3" t="str">
        <f>""</f>
        <v/>
      </c>
      <c r="AM65" s="3"/>
      <c r="AN65" s="3"/>
      <c r="AO65" s="3"/>
      <c r="AP65" s="3"/>
      <c r="AQ65" s="2"/>
      <c r="AR65" s="3" t="str">
        <f>""</f>
        <v/>
      </c>
      <c r="AS65" s="3"/>
      <c r="AT65" s="3"/>
      <c r="AU65" s="3"/>
      <c r="AV65" s="3"/>
      <c r="AW65" s="3"/>
      <c r="AX65" s="3" t="str">
        <f>""</f>
        <v/>
      </c>
      <c r="AY65" s="3"/>
      <c r="AZ65" s="3"/>
      <c r="BA65" s="3"/>
      <c r="BB65" s="3"/>
      <c r="BC65" s="3" t="s">
        <v>114</v>
      </c>
      <c r="BD65" s="3">
        <v>13518827867</v>
      </c>
      <c r="BE65" s="2" t="s">
        <v>70</v>
      </c>
      <c r="BF65" s="3" t="s">
        <v>115</v>
      </c>
      <c r="BG65" s="3"/>
      <c r="BH65" s="3"/>
      <c r="BI65" s="3"/>
      <c r="BJ65" s="3"/>
      <c r="BK65" s="3"/>
      <c r="BL65" s="3"/>
      <c r="BM65" s="13"/>
    </row>
    <row r="66" spans="1:66" x14ac:dyDescent="0.15">
      <c r="A66" s="22">
        <v>16330</v>
      </c>
      <c r="B66" s="19" t="s">
        <v>68</v>
      </c>
      <c r="C66" s="3" t="s">
        <v>189</v>
      </c>
      <c r="D66" s="3" t="s">
        <v>82</v>
      </c>
      <c r="E66" s="3" t="s">
        <v>82</v>
      </c>
      <c r="F66" s="3" t="s">
        <v>82</v>
      </c>
      <c r="G66" s="25" t="s">
        <v>79</v>
      </c>
      <c r="H66" s="22" t="s">
        <v>498</v>
      </c>
      <c r="I66" s="19" t="s">
        <v>482</v>
      </c>
      <c r="J66" s="3" t="s">
        <v>71</v>
      </c>
      <c r="K66" s="3" t="s">
        <v>72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 t="s">
        <v>499</v>
      </c>
      <c r="Z66" s="3" t="str">
        <f>"430421199310034981"</f>
        <v>430421199310034981</v>
      </c>
      <c r="AA66" s="3" t="s">
        <v>110</v>
      </c>
      <c r="AB66" s="3" t="s">
        <v>207</v>
      </c>
      <c r="AC66" s="3" t="s">
        <v>500</v>
      </c>
      <c r="AD66" s="3">
        <v>18889409465</v>
      </c>
      <c r="AE66" s="2" t="s">
        <v>501</v>
      </c>
      <c r="AF66" s="3" t="str">
        <f>"130529199201291343"</f>
        <v>130529199201291343</v>
      </c>
      <c r="AG66" s="3" t="s">
        <v>110</v>
      </c>
      <c r="AH66" s="3" t="s">
        <v>207</v>
      </c>
      <c r="AI66" s="3" t="s">
        <v>502</v>
      </c>
      <c r="AJ66" s="3">
        <v>18889407748</v>
      </c>
      <c r="AK66" s="3" t="s">
        <v>503</v>
      </c>
      <c r="AL66" s="3" t="str">
        <f>"412829199410113645"</f>
        <v>412829199410113645</v>
      </c>
      <c r="AM66" s="3" t="s">
        <v>110</v>
      </c>
      <c r="AN66" s="3" t="s">
        <v>207</v>
      </c>
      <c r="AO66" s="3" t="s">
        <v>504</v>
      </c>
      <c r="AP66" s="3">
        <v>18889409455</v>
      </c>
      <c r="AQ66" s="2"/>
      <c r="AR66" s="3" t="str">
        <f>""</f>
        <v/>
      </c>
      <c r="AS66" s="3"/>
      <c r="AT66" s="3"/>
      <c r="AU66" s="3"/>
      <c r="AV66" s="3"/>
      <c r="AW66" s="3"/>
      <c r="AX66" s="3" t="str">
        <f>""</f>
        <v/>
      </c>
      <c r="AY66" s="3"/>
      <c r="AZ66" s="3"/>
      <c r="BA66" s="3"/>
      <c r="BB66" s="3"/>
      <c r="BC66" s="3" t="s">
        <v>95</v>
      </c>
      <c r="BD66" s="3">
        <v>13307609500</v>
      </c>
      <c r="BE66" s="2" t="s">
        <v>70</v>
      </c>
      <c r="BF66" s="3" t="s">
        <v>96</v>
      </c>
      <c r="BG66" s="3"/>
      <c r="BH66" s="3"/>
      <c r="BI66" s="3"/>
      <c r="BJ66" s="3"/>
      <c r="BK66" s="3"/>
      <c r="BL66" s="3"/>
      <c r="BM66" s="13"/>
    </row>
    <row r="67" spans="1:66" ht="27" x14ac:dyDescent="0.15">
      <c r="A67" s="22">
        <v>16331</v>
      </c>
      <c r="B67" s="19" t="s">
        <v>68</v>
      </c>
      <c r="C67" s="3" t="s">
        <v>163</v>
      </c>
      <c r="D67" s="3" t="s">
        <v>82</v>
      </c>
      <c r="E67" s="3" t="s">
        <v>82</v>
      </c>
      <c r="F67" s="3" t="s">
        <v>82</v>
      </c>
      <c r="G67" s="25" t="s">
        <v>79</v>
      </c>
      <c r="H67" s="22" t="s">
        <v>505</v>
      </c>
      <c r="I67" s="19" t="s">
        <v>482</v>
      </c>
      <c r="J67" s="3" t="s">
        <v>71</v>
      </c>
      <c r="K67" s="3" t="s">
        <v>72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 t="s">
        <v>506</v>
      </c>
      <c r="Z67" s="3" t="str">
        <f>"513029199305016588"</f>
        <v>513029199305016588</v>
      </c>
      <c r="AA67" s="3" t="s">
        <v>320</v>
      </c>
      <c r="AB67" s="3" t="s">
        <v>223</v>
      </c>
      <c r="AC67" s="3" t="s">
        <v>380</v>
      </c>
      <c r="AD67" s="3">
        <v>18689938148</v>
      </c>
      <c r="AE67" s="2" t="s">
        <v>354</v>
      </c>
      <c r="AF67" s="3" t="str">
        <f>"150430199601160020"</f>
        <v>150430199601160020</v>
      </c>
      <c r="AG67" s="3" t="s">
        <v>320</v>
      </c>
      <c r="AH67" s="3" t="s">
        <v>223</v>
      </c>
      <c r="AI67" s="3" t="s">
        <v>381</v>
      </c>
      <c r="AJ67" s="3">
        <v>18789028521</v>
      </c>
      <c r="AK67" s="3"/>
      <c r="AL67" s="3" t="str">
        <f>""</f>
        <v/>
      </c>
      <c r="AM67" s="3"/>
      <c r="AN67" s="3"/>
      <c r="AO67" s="3"/>
      <c r="AP67" s="3"/>
      <c r="AQ67" s="2"/>
      <c r="AR67" s="3" t="str">
        <f>""</f>
        <v/>
      </c>
      <c r="AS67" s="3"/>
      <c r="AT67" s="3"/>
      <c r="AU67" s="3"/>
      <c r="AV67" s="3"/>
      <c r="AW67" s="3"/>
      <c r="AX67" s="3" t="str">
        <f>""</f>
        <v/>
      </c>
      <c r="AY67" s="3"/>
      <c r="AZ67" s="3"/>
      <c r="BA67" s="3"/>
      <c r="BB67" s="3"/>
      <c r="BC67" s="3" t="s">
        <v>135</v>
      </c>
      <c r="BD67" s="3">
        <v>13307618901</v>
      </c>
      <c r="BE67" s="2" t="s">
        <v>70</v>
      </c>
      <c r="BF67" s="3" t="s">
        <v>169</v>
      </c>
      <c r="BG67" s="3"/>
      <c r="BH67" s="3"/>
      <c r="BI67" s="3"/>
      <c r="BJ67" s="3"/>
      <c r="BK67" s="3" t="s">
        <v>76</v>
      </c>
      <c r="BL67" s="3">
        <v>15248952040</v>
      </c>
      <c r="BM67" s="13" t="s">
        <v>78</v>
      </c>
      <c r="BN67" s="1" t="s">
        <v>106</v>
      </c>
    </row>
    <row r="68" spans="1:66" ht="27" x14ac:dyDescent="0.15">
      <c r="A68" s="22">
        <v>16334</v>
      </c>
      <c r="B68" s="19" t="s">
        <v>68</v>
      </c>
      <c r="C68" s="3" t="s">
        <v>163</v>
      </c>
      <c r="D68" s="3" t="s">
        <v>82</v>
      </c>
      <c r="E68" s="3" t="s">
        <v>82</v>
      </c>
      <c r="F68" s="3" t="s">
        <v>82</v>
      </c>
      <c r="G68" s="25" t="s">
        <v>79</v>
      </c>
      <c r="H68" s="22" t="s">
        <v>507</v>
      </c>
      <c r="I68" s="19" t="s">
        <v>482</v>
      </c>
      <c r="J68" s="3" t="s">
        <v>71</v>
      </c>
      <c r="K68" s="3" t="s">
        <v>72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 t="s">
        <v>508</v>
      </c>
      <c r="Z68" s="3" t="str">
        <f>"460007199612080445"</f>
        <v>460007199612080445</v>
      </c>
      <c r="AA68" s="3" t="s">
        <v>509</v>
      </c>
      <c r="AB68" s="3" t="s">
        <v>223</v>
      </c>
      <c r="AC68" s="3" t="s">
        <v>510</v>
      </c>
      <c r="AD68" s="3">
        <v>15103624393</v>
      </c>
      <c r="AE68" s="2" t="s">
        <v>511</v>
      </c>
      <c r="AF68" s="3" t="str">
        <f>"460003199506176843"</f>
        <v>460003199506176843</v>
      </c>
      <c r="AG68" s="3" t="s">
        <v>509</v>
      </c>
      <c r="AH68" s="3" t="s">
        <v>223</v>
      </c>
      <c r="AI68" s="3" t="s">
        <v>512</v>
      </c>
      <c r="AJ68" s="3">
        <v>18389276605</v>
      </c>
      <c r="AK68" s="3" t="s">
        <v>513</v>
      </c>
      <c r="AL68" s="3" t="str">
        <f>"460030199608035426"</f>
        <v>460030199608035426</v>
      </c>
      <c r="AM68" s="3" t="s">
        <v>509</v>
      </c>
      <c r="AN68" s="3" t="s">
        <v>223</v>
      </c>
      <c r="AO68" s="3" t="s">
        <v>514</v>
      </c>
      <c r="AP68" s="3">
        <v>18976415289</v>
      </c>
      <c r="AQ68" s="2"/>
      <c r="AR68" s="3" t="str">
        <f>""</f>
        <v/>
      </c>
      <c r="AS68" s="3"/>
      <c r="AT68" s="3"/>
      <c r="AU68" s="3"/>
      <c r="AV68" s="3"/>
      <c r="AW68" s="3"/>
      <c r="AX68" s="3" t="str">
        <f>""</f>
        <v/>
      </c>
      <c r="AY68" s="3"/>
      <c r="AZ68" s="3"/>
      <c r="BA68" s="3"/>
      <c r="BB68" s="3"/>
      <c r="BC68" s="3" t="s">
        <v>135</v>
      </c>
      <c r="BD68" s="3">
        <v>13307618901</v>
      </c>
      <c r="BE68" s="2" t="s">
        <v>515</v>
      </c>
      <c r="BF68" s="3" t="s">
        <v>516</v>
      </c>
      <c r="BG68" s="3"/>
      <c r="BH68" s="3"/>
      <c r="BI68" s="3"/>
      <c r="BJ68" s="3"/>
      <c r="BK68" s="3" t="s">
        <v>76</v>
      </c>
      <c r="BL68" s="3">
        <v>15248952040</v>
      </c>
      <c r="BM68" s="13" t="s">
        <v>78</v>
      </c>
      <c r="BN68" s="1" t="s">
        <v>106</v>
      </c>
    </row>
    <row r="69" spans="1:66" ht="27" x14ac:dyDescent="0.15">
      <c r="A69" s="22">
        <v>16335</v>
      </c>
      <c r="B69" s="19" t="s">
        <v>68</v>
      </c>
      <c r="C69" s="3" t="s">
        <v>303</v>
      </c>
      <c r="D69" s="3" t="s">
        <v>82</v>
      </c>
      <c r="E69" s="3" t="s">
        <v>82</v>
      </c>
      <c r="F69" s="3" t="s">
        <v>82</v>
      </c>
      <c r="G69" s="25" t="s">
        <v>79</v>
      </c>
      <c r="H69" s="22"/>
      <c r="I69" s="19" t="s">
        <v>482</v>
      </c>
      <c r="J69" s="3" t="s">
        <v>71</v>
      </c>
      <c r="K69" s="3" t="s">
        <v>72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 t="str">
        <f>""</f>
        <v/>
      </c>
      <c r="AA69" s="3"/>
      <c r="AB69" s="3"/>
      <c r="AC69" s="3"/>
      <c r="AD69" s="3"/>
      <c r="AE69" s="2"/>
      <c r="AF69" s="3" t="str">
        <f>""</f>
        <v/>
      </c>
      <c r="AG69" s="3"/>
      <c r="AH69" s="3"/>
      <c r="AI69" s="3"/>
      <c r="AJ69" s="3"/>
      <c r="AK69" s="3"/>
      <c r="AL69" s="3" t="str">
        <f>""</f>
        <v/>
      </c>
      <c r="AM69" s="3"/>
      <c r="AN69" s="3"/>
      <c r="AO69" s="3"/>
      <c r="AP69" s="3"/>
      <c r="AQ69" s="2"/>
      <c r="AR69" s="3" t="str">
        <f>""</f>
        <v/>
      </c>
      <c r="AS69" s="3"/>
      <c r="AT69" s="3"/>
      <c r="AU69" s="3"/>
      <c r="AV69" s="3"/>
      <c r="AW69" s="3"/>
      <c r="AX69" s="3" t="str">
        <f>""</f>
        <v/>
      </c>
      <c r="AY69" s="3"/>
      <c r="AZ69" s="3"/>
      <c r="BA69" s="3"/>
      <c r="BB69" s="3"/>
      <c r="BC69" s="3"/>
      <c r="BD69" s="3"/>
      <c r="BE69" s="2"/>
      <c r="BF69" s="3"/>
      <c r="BG69" s="3"/>
      <c r="BH69" s="3"/>
      <c r="BI69" s="3"/>
      <c r="BJ69" s="3"/>
      <c r="BK69" s="3"/>
      <c r="BL69" s="3"/>
      <c r="BM69" s="13"/>
    </row>
    <row r="70" spans="1:66" ht="27" x14ac:dyDescent="0.15">
      <c r="A70" s="22">
        <v>16336</v>
      </c>
      <c r="B70" s="19" t="s">
        <v>68</v>
      </c>
      <c r="C70" s="3" t="s">
        <v>163</v>
      </c>
      <c r="D70" s="3" t="s">
        <v>82</v>
      </c>
      <c r="E70" s="3" t="s">
        <v>82</v>
      </c>
      <c r="F70" s="3" t="s">
        <v>82</v>
      </c>
      <c r="G70" s="25" t="s">
        <v>79</v>
      </c>
      <c r="H70" s="22" t="s">
        <v>517</v>
      </c>
      <c r="I70" s="19" t="s">
        <v>518</v>
      </c>
      <c r="J70" s="3" t="s">
        <v>71</v>
      </c>
      <c r="K70" s="3" t="s">
        <v>72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 t="s">
        <v>519</v>
      </c>
      <c r="Z70" s="3" t="str">
        <f>"350783199512252026"</f>
        <v>350783199512252026</v>
      </c>
      <c r="AA70" s="3" t="s">
        <v>85</v>
      </c>
      <c r="AB70" s="3" t="s">
        <v>223</v>
      </c>
      <c r="AC70" s="3" t="s">
        <v>520</v>
      </c>
      <c r="AD70" s="3">
        <v>15203668103</v>
      </c>
      <c r="AE70" s="2" t="s">
        <v>521</v>
      </c>
      <c r="AF70" s="3" t="str">
        <f>"460031199611115642"</f>
        <v>460031199611115642</v>
      </c>
      <c r="AG70" s="3" t="s">
        <v>85</v>
      </c>
      <c r="AH70" s="3" t="s">
        <v>223</v>
      </c>
      <c r="AI70" s="3" t="s">
        <v>522</v>
      </c>
      <c r="AJ70" s="3">
        <v>18217973515</v>
      </c>
      <c r="AK70" s="3" t="s">
        <v>523</v>
      </c>
      <c r="AL70" s="3" t="str">
        <f>"350783199508163020"</f>
        <v>350783199508163020</v>
      </c>
      <c r="AM70" s="3" t="s">
        <v>85</v>
      </c>
      <c r="AN70" s="3" t="s">
        <v>223</v>
      </c>
      <c r="AO70" s="3" t="s">
        <v>524</v>
      </c>
      <c r="AP70" s="3">
        <v>15501790282</v>
      </c>
      <c r="AQ70" s="2"/>
      <c r="AR70" s="3" t="str">
        <f>""</f>
        <v/>
      </c>
      <c r="AS70" s="3"/>
      <c r="AT70" s="3"/>
      <c r="AU70" s="3"/>
      <c r="AV70" s="3"/>
      <c r="AW70" s="3"/>
      <c r="AX70" s="3" t="str">
        <f>""</f>
        <v/>
      </c>
      <c r="AY70" s="3"/>
      <c r="AZ70" s="3"/>
      <c r="BA70" s="3"/>
      <c r="BB70" s="3"/>
      <c r="BC70" s="3" t="s">
        <v>135</v>
      </c>
      <c r="BD70" s="3">
        <v>13307618901</v>
      </c>
      <c r="BE70" s="2" t="s">
        <v>93</v>
      </c>
      <c r="BF70" s="3" t="s">
        <v>169</v>
      </c>
      <c r="BG70" s="3"/>
      <c r="BH70" s="3"/>
      <c r="BI70" s="3"/>
      <c r="BJ70" s="3"/>
      <c r="BK70" s="3" t="s">
        <v>76</v>
      </c>
      <c r="BL70" s="3">
        <v>15248952040</v>
      </c>
      <c r="BM70" s="13" t="s">
        <v>78</v>
      </c>
      <c r="BN70" s="1" t="s">
        <v>106</v>
      </c>
    </row>
    <row r="71" spans="1:66" ht="27" x14ac:dyDescent="0.15">
      <c r="A71" s="22">
        <v>16337</v>
      </c>
      <c r="B71" s="19" t="s">
        <v>68</v>
      </c>
      <c r="C71" s="3" t="s">
        <v>97</v>
      </c>
      <c r="D71" s="3" t="s">
        <v>82</v>
      </c>
      <c r="E71" s="3" t="s">
        <v>82</v>
      </c>
      <c r="F71" s="3" t="s">
        <v>82</v>
      </c>
      <c r="G71" s="25" t="s">
        <v>79</v>
      </c>
      <c r="H71" s="22" t="s">
        <v>525</v>
      </c>
      <c r="I71" s="19" t="s">
        <v>518</v>
      </c>
      <c r="J71" s="3" t="s">
        <v>71</v>
      </c>
      <c r="K71" s="3" t="s">
        <v>72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 t="s">
        <v>526</v>
      </c>
      <c r="Z71" s="3" t="str">
        <f>"360321199610137524"</f>
        <v>360321199610137524</v>
      </c>
      <c r="AA71" s="3" t="s">
        <v>85</v>
      </c>
      <c r="AB71" s="3" t="s">
        <v>183</v>
      </c>
      <c r="AC71" s="3" t="s">
        <v>527</v>
      </c>
      <c r="AD71" s="3">
        <v>13317997816</v>
      </c>
      <c r="AE71" s="2" t="s">
        <v>528</v>
      </c>
      <c r="AF71" s="3" t="str">
        <f>"452124199510152489"</f>
        <v>452124199510152489</v>
      </c>
      <c r="AG71" s="3" t="s">
        <v>85</v>
      </c>
      <c r="AH71" s="3" t="s">
        <v>183</v>
      </c>
      <c r="AI71" s="3" t="s">
        <v>529</v>
      </c>
      <c r="AJ71" s="3">
        <v>13098970375</v>
      </c>
      <c r="AK71" s="3"/>
      <c r="AL71" s="3" t="str">
        <f>""</f>
        <v/>
      </c>
      <c r="AM71" s="3"/>
      <c r="AN71" s="3"/>
      <c r="AO71" s="3"/>
      <c r="AP71" s="3"/>
      <c r="AQ71" s="2"/>
      <c r="AR71" s="3" t="str">
        <f>""</f>
        <v/>
      </c>
      <c r="AS71" s="3"/>
      <c r="AT71" s="3"/>
      <c r="AU71" s="3"/>
      <c r="AV71" s="3"/>
      <c r="AW71" s="3"/>
      <c r="AX71" s="3" t="str">
        <f>""</f>
        <v/>
      </c>
      <c r="AY71" s="3"/>
      <c r="AZ71" s="3"/>
      <c r="BA71" s="3"/>
      <c r="BB71" s="3"/>
      <c r="BC71" s="3"/>
      <c r="BD71" s="3"/>
      <c r="BE71" s="2"/>
      <c r="BF71" s="3"/>
      <c r="BG71" s="3"/>
      <c r="BH71" s="3"/>
      <c r="BI71" s="3"/>
      <c r="BJ71" s="3"/>
      <c r="BK71" s="3" t="s">
        <v>76</v>
      </c>
      <c r="BL71" s="3">
        <v>15248952040</v>
      </c>
      <c r="BM71" s="13" t="s">
        <v>78</v>
      </c>
      <c r="BN71" s="1" t="s">
        <v>106</v>
      </c>
    </row>
    <row r="72" spans="1:66" ht="27" x14ac:dyDescent="0.15">
      <c r="A72" s="22">
        <v>16338</v>
      </c>
      <c r="B72" s="19" t="s">
        <v>68</v>
      </c>
      <c r="C72" s="3" t="s">
        <v>107</v>
      </c>
      <c r="D72" s="3" t="s">
        <v>82</v>
      </c>
      <c r="E72" s="3" t="s">
        <v>82</v>
      </c>
      <c r="F72" s="3" t="s">
        <v>82</v>
      </c>
      <c r="G72" s="25" t="s">
        <v>79</v>
      </c>
      <c r="H72" s="22" t="s">
        <v>530</v>
      </c>
      <c r="I72" s="19" t="s">
        <v>249</v>
      </c>
      <c r="J72" s="3" t="s">
        <v>71</v>
      </c>
      <c r="K72" s="3" t="s">
        <v>72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 t="s">
        <v>531</v>
      </c>
      <c r="Z72" s="3" t="str">
        <f>"460031199612155216"</f>
        <v>460031199612155216</v>
      </c>
      <c r="AA72" s="3" t="s">
        <v>110</v>
      </c>
      <c r="AB72" s="3" t="s">
        <v>223</v>
      </c>
      <c r="AC72" s="3" t="s">
        <v>532</v>
      </c>
      <c r="AD72" s="3">
        <v>18889973796</v>
      </c>
      <c r="AE72" s="2" t="s">
        <v>533</v>
      </c>
      <c r="AF72" s="3" t="str">
        <f>"22020319940708152X"</f>
        <v>22020319940708152X</v>
      </c>
      <c r="AG72" s="3" t="s">
        <v>110</v>
      </c>
      <c r="AH72" s="3" t="s">
        <v>223</v>
      </c>
      <c r="AI72" s="3" t="s">
        <v>534</v>
      </c>
      <c r="AJ72" s="3">
        <v>17889840491</v>
      </c>
      <c r="AK72" s="3" t="s">
        <v>535</v>
      </c>
      <c r="AL72" s="3" t="str">
        <f>"1426031996120210x"</f>
        <v>1426031996120210x</v>
      </c>
      <c r="AM72" s="3" t="s">
        <v>110</v>
      </c>
      <c r="AN72" s="3" t="s">
        <v>223</v>
      </c>
      <c r="AO72" s="3" t="s">
        <v>536</v>
      </c>
      <c r="AP72" s="3">
        <v>18208980243</v>
      </c>
      <c r="AQ72" s="2"/>
      <c r="AR72" s="3" t="str">
        <f>""</f>
        <v/>
      </c>
      <c r="AS72" s="3"/>
      <c r="AT72" s="3"/>
      <c r="AU72" s="3"/>
      <c r="AV72" s="3"/>
      <c r="AW72" s="3"/>
      <c r="AX72" s="3" t="str">
        <f>""</f>
        <v/>
      </c>
      <c r="AY72" s="3"/>
      <c r="AZ72" s="3"/>
      <c r="BA72" s="3"/>
      <c r="BB72" s="3"/>
      <c r="BC72" s="3" t="s">
        <v>114</v>
      </c>
      <c r="BD72" s="3">
        <v>13518827867</v>
      </c>
      <c r="BE72" s="2" t="s">
        <v>70</v>
      </c>
      <c r="BF72" s="3" t="s">
        <v>115</v>
      </c>
      <c r="BG72" s="3"/>
      <c r="BH72" s="3"/>
      <c r="BI72" s="3"/>
      <c r="BJ72" s="3"/>
      <c r="BK72" s="3" t="s">
        <v>76</v>
      </c>
      <c r="BL72" s="3">
        <v>15248952040</v>
      </c>
      <c r="BM72" s="13" t="s">
        <v>78</v>
      </c>
      <c r="BN72" s="1" t="s">
        <v>106</v>
      </c>
    </row>
    <row r="73" spans="1:66" x14ac:dyDescent="0.15">
      <c r="A73" s="22">
        <v>16339</v>
      </c>
      <c r="B73" s="19" t="s">
        <v>68</v>
      </c>
      <c r="C73" s="3" t="s">
        <v>69</v>
      </c>
      <c r="D73" s="3" t="s">
        <v>82</v>
      </c>
      <c r="E73" s="3" t="s">
        <v>82</v>
      </c>
      <c r="F73" s="3" t="s">
        <v>82</v>
      </c>
      <c r="G73" s="25" t="s">
        <v>79</v>
      </c>
      <c r="H73" s="22" t="s">
        <v>537</v>
      </c>
      <c r="I73" s="19" t="s">
        <v>249</v>
      </c>
      <c r="J73" s="3" t="s">
        <v>71</v>
      </c>
      <c r="K73" s="3" t="s">
        <v>72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 t="s">
        <v>538</v>
      </c>
      <c r="Z73" s="3" t="str">
        <f>"520112199509230057"</f>
        <v>520112199509230057</v>
      </c>
      <c r="AA73" s="3" t="s">
        <v>539</v>
      </c>
      <c r="AB73" s="3" t="s">
        <v>86</v>
      </c>
      <c r="AC73" s="3" t="s">
        <v>540</v>
      </c>
      <c r="AD73" s="3">
        <v>15595924750</v>
      </c>
      <c r="AE73" s="2" t="s">
        <v>541</v>
      </c>
      <c r="AF73" s="3" t="str">
        <f>"610324199305262530"</f>
        <v>610324199305262530</v>
      </c>
      <c r="AG73" s="3" t="s">
        <v>539</v>
      </c>
      <c r="AH73" s="3" t="s">
        <v>86</v>
      </c>
      <c r="AI73" s="3">
        <v>1021968016</v>
      </c>
      <c r="AJ73" s="3">
        <v>18289649835</v>
      </c>
      <c r="AK73" s="3"/>
      <c r="AL73" s="3" t="str">
        <f>""</f>
        <v/>
      </c>
      <c r="AM73" s="3"/>
      <c r="AN73" s="3"/>
      <c r="AO73" s="3"/>
      <c r="AP73" s="3"/>
      <c r="AQ73" s="2"/>
      <c r="AR73" s="3" t="str">
        <f>""</f>
        <v/>
      </c>
      <c r="AS73" s="3"/>
      <c r="AT73" s="3"/>
      <c r="AU73" s="3"/>
      <c r="AV73" s="3"/>
      <c r="AW73" s="3"/>
      <c r="AX73" s="3" t="str">
        <f>""</f>
        <v/>
      </c>
      <c r="AY73" s="3"/>
      <c r="AZ73" s="3"/>
      <c r="BA73" s="3"/>
      <c r="BB73" s="3"/>
      <c r="BC73" s="3"/>
      <c r="BD73" s="3"/>
      <c r="BE73" s="2"/>
      <c r="BF73" s="3"/>
      <c r="BG73" s="3"/>
      <c r="BH73" s="3"/>
      <c r="BI73" s="3"/>
      <c r="BJ73" s="3"/>
      <c r="BK73" s="3" t="s">
        <v>76</v>
      </c>
      <c r="BL73" s="3">
        <v>15248952040</v>
      </c>
      <c r="BM73" s="13" t="s">
        <v>78</v>
      </c>
      <c r="BN73" s="1" t="s">
        <v>106</v>
      </c>
    </row>
    <row r="74" spans="1:66" ht="27" x14ac:dyDescent="0.15">
      <c r="A74" s="22">
        <v>16340</v>
      </c>
      <c r="B74" s="19" t="s">
        <v>68</v>
      </c>
      <c r="C74" s="3" t="s">
        <v>97</v>
      </c>
      <c r="D74" s="3" t="s">
        <v>82</v>
      </c>
      <c r="E74" s="3" t="s">
        <v>82</v>
      </c>
      <c r="F74" s="3" t="s">
        <v>82</v>
      </c>
      <c r="G74" s="25" t="s">
        <v>79</v>
      </c>
      <c r="H74" s="22"/>
      <c r="I74" s="19" t="s">
        <v>249</v>
      </c>
      <c r="J74" s="3" t="s">
        <v>71</v>
      </c>
      <c r="K74" s="3" t="s">
        <v>72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 t="str">
        <f>""</f>
        <v/>
      </c>
      <c r="AA74" s="3"/>
      <c r="AB74" s="3"/>
      <c r="AC74" s="3"/>
      <c r="AD74" s="3"/>
      <c r="AE74" s="2"/>
      <c r="AF74" s="3" t="str">
        <f>""</f>
        <v/>
      </c>
      <c r="AG74" s="3"/>
      <c r="AH74" s="3"/>
      <c r="AI74" s="3"/>
      <c r="AJ74" s="3"/>
      <c r="AK74" s="3"/>
      <c r="AL74" s="3" t="str">
        <f>""</f>
        <v/>
      </c>
      <c r="AM74" s="3"/>
      <c r="AN74" s="3"/>
      <c r="AO74" s="3"/>
      <c r="AP74" s="3"/>
      <c r="AQ74" s="2"/>
      <c r="AR74" s="3" t="str">
        <f>""</f>
        <v/>
      </c>
      <c r="AS74" s="3"/>
      <c r="AT74" s="3"/>
      <c r="AU74" s="3"/>
      <c r="AV74" s="3"/>
      <c r="AW74" s="3"/>
      <c r="AX74" s="3" t="str">
        <f>""</f>
        <v/>
      </c>
      <c r="AY74" s="3"/>
      <c r="AZ74" s="3"/>
      <c r="BA74" s="3"/>
      <c r="BB74" s="3"/>
      <c r="BC74" s="3"/>
      <c r="BD74" s="3"/>
      <c r="BE74" s="2"/>
      <c r="BF74" s="3"/>
      <c r="BG74" s="3"/>
      <c r="BH74" s="3"/>
      <c r="BI74" s="3"/>
      <c r="BJ74" s="3"/>
      <c r="BK74" s="3"/>
      <c r="BL74" s="3"/>
      <c r="BM74" s="13"/>
    </row>
    <row r="75" spans="1:66" x14ac:dyDescent="0.15">
      <c r="A75" s="22">
        <v>16341</v>
      </c>
      <c r="B75" s="19" t="s">
        <v>68</v>
      </c>
      <c r="C75" s="3" t="s">
        <v>348</v>
      </c>
      <c r="D75" s="3" t="s">
        <v>82</v>
      </c>
      <c r="E75" s="3" t="s">
        <v>82</v>
      </c>
      <c r="F75" s="3" t="s">
        <v>82</v>
      </c>
      <c r="G75" s="25" t="s">
        <v>79</v>
      </c>
      <c r="H75" s="22"/>
      <c r="I75" s="19" t="s">
        <v>482</v>
      </c>
      <c r="J75" s="3" t="s">
        <v>71</v>
      </c>
      <c r="K75" s="3" t="s">
        <v>72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 t="str">
        <f>""</f>
        <v/>
      </c>
      <c r="AA75" s="3"/>
      <c r="AB75" s="3"/>
      <c r="AC75" s="3"/>
      <c r="AD75" s="3"/>
      <c r="AE75" s="2"/>
      <c r="AF75" s="3" t="str">
        <f>""</f>
        <v/>
      </c>
      <c r="AG75" s="3"/>
      <c r="AH75" s="3"/>
      <c r="AI75" s="3"/>
      <c r="AJ75" s="3"/>
      <c r="AK75" s="3"/>
      <c r="AL75" s="3" t="str">
        <f>""</f>
        <v/>
      </c>
      <c r="AM75" s="3"/>
      <c r="AN75" s="3"/>
      <c r="AO75" s="3"/>
      <c r="AP75" s="3"/>
      <c r="AQ75" s="2"/>
      <c r="AR75" s="3" t="str">
        <f>""</f>
        <v/>
      </c>
      <c r="AS75" s="3"/>
      <c r="AT75" s="3"/>
      <c r="AU75" s="3"/>
      <c r="AV75" s="3"/>
      <c r="AW75" s="3"/>
      <c r="AX75" s="3" t="str">
        <f>""</f>
        <v/>
      </c>
      <c r="AY75" s="3"/>
      <c r="AZ75" s="3"/>
      <c r="BA75" s="3"/>
      <c r="BB75" s="3"/>
      <c r="BC75" s="3"/>
      <c r="BD75" s="3"/>
      <c r="BE75" s="2"/>
      <c r="BF75" s="3"/>
      <c r="BG75" s="3"/>
      <c r="BH75" s="3"/>
      <c r="BI75" s="3"/>
      <c r="BJ75" s="3"/>
      <c r="BK75" s="3"/>
      <c r="BL75" s="3"/>
      <c r="BM75" s="13"/>
    </row>
    <row r="76" spans="1:66" ht="27" x14ac:dyDescent="0.15">
      <c r="A76" s="22">
        <v>16342</v>
      </c>
      <c r="B76" s="19" t="s">
        <v>68</v>
      </c>
      <c r="C76" s="3" t="s">
        <v>542</v>
      </c>
      <c r="D76" s="3" t="s">
        <v>82</v>
      </c>
      <c r="E76" s="3" t="s">
        <v>82</v>
      </c>
      <c r="F76" s="3" t="s">
        <v>82</v>
      </c>
      <c r="G76" s="25" t="s">
        <v>79</v>
      </c>
      <c r="H76" s="22" t="s">
        <v>543</v>
      </c>
      <c r="I76" s="19" t="s">
        <v>518</v>
      </c>
      <c r="J76" s="3" t="s">
        <v>71</v>
      </c>
      <c r="K76" s="3" t="s">
        <v>72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 t="s">
        <v>544</v>
      </c>
      <c r="Z76" s="3" t="str">
        <f>"130102199603190367"</f>
        <v>130102199603190367</v>
      </c>
      <c r="AA76" s="3" t="s">
        <v>75</v>
      </c>
      <c r="AB76" s="3" t="s">
        <v>207</v>
      </c>
      <c r="AC76" s="3" t="s">
        <v>545</v>
      </c>
      <c r="AD76" s="3">
        <v>18889407780</v>
      </c>
      <c r="AE76" s="2" t="s">
        <v>546</v>
      </c>
      <c r="AF76" s="3" t="str">
        <f>""</f>
        <v/>
      </c>
      <c r="AG76" s="3" t="s">
        <v>75</v>
      </c>
      <c r="AH76" s="3" t="s">
        <v>207</v>
      </c>
      <c r="AI76" s="3"/>
      <c r="AJ76" s="3"/>
      <c r="AK76" s="3"/>
      <c r="AL76" s="3" t="str">
        <f>""</f>
        <v/>
      </c>
      <c r="AM76" s="3"/>
      <c r="AN76" s="3"/>
      <c r="AO76" s="3"/>
      <c r="AP76" s="3"/>
      <c r="AQ76" s="2"/>
      <c r="AR76" s="3" t="str">
        <f>""</f>
        <v/>
      </c>
      <c r="AS76" s="3"/>
      <c r="AT76" s="3"/>
      <c r="AU76" s="3"/>
      <c r="AV76" s="3"/>
      <c r="AW76" s="3"/>
      <c r="AX76" s="3" t="str">
        <f>""</f>
        <v/>
      </c>
      <c r="AY76" s="3"/>
      <c r="AZ76" s="3"/>
      <c r="BA76" s="3"/>
      <c r="BB76" s="3"/>
      <c r="BC76" s="3"/>
      <c r="BD76" s="3"/>
      <c r="BE76" s="2"/>
      <c r="BF76" s="3"/>
      <c r="BG76" s="3"/>
      <c r="BH76" s="3"/>
      <c r="BI76" s="3"/>
      <c r="BJ76" s="3"/>
      <c r="BK76" s="3" t="s">
        <v>76</v>
      </c>
      <c r="BL76" s="3">
        <v>15248952040</v>
      </c>
      <c r="BM76" s="13" t="s">
        <v>78</v>
      </c>
      <c r="BN76" s="1" t="s">
        <v>106</v>
      </c>
    </row>
    <row r="77" spans="1:66" ht="27" x14ac:dyDescent="0.15">
      <c r="A77" s="22">
        <v>16344</v>
      </c>
      <c r="B77" s="19" t="s">
        <v>68</v>
      </c>
      <c r="C77" s="3" t="s">
        <v>163</v>
      </c>
      <c r="D77" s="3" t="s">
        <v>82</v>
      </c>
      <c r="E77" s="3" t="s">
        <v>82</v>
      </c>
      <c r="F77" s="3" t="s">
        <v>82</v>
      </c>
      <c r="G77" s="25" t="s">
        <v>79</v>
      </c>
      <c r="H77" s="22" t="s">
        <v>547</v>
      </c>
      <c r="I77" s="19" t="s">
        <v>518</v>
      </c>
      <c r="J77" s="3" t="s">
        <v>71</v>
      </c>
      <c r="K77" s="3" t="s">
        <v>72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 t="s">
        <v>548</v>
      </c>
      <c r="Z77" s="3" t="str">
        <f>"130282199502081425"</f>
        <v>130282199502081425</v>
      </c>
      <c r="AA77" s="3" t="s">
        <v>85</v>
      </c>
      <c r="AB77" s="3" t="s">
        <v>223</v>
      </c>
      <c r="AC77" s="3" t="s">
        <v>549</v>
      </c>
      <c r="AD77" s="3">
        <v>18689686492</v>
      </c>
      <c r="AE77" s="2" t="s">
        <v>550</v>
      </c>
      <c r="AF77" s="3" t="str">
        <f>"150403199607133622"</f>
        <v>150403199607133622</v>
      </c>
      <c r="AG77" s="3" t="s">
        <v>85</v>
      </c>
      <c r="AH77" s="3" t="s">
        <v>223</v>
      </c>
      <c r="AI77" s="3" t="s">
        <v>551</v>
      </c>
      <c r="AJ77" s="3">
        <v>18789191725</v>
      </c>
      <c r="AK77" s="3" t="s">
        <v>552</v>
      </c>
      <c r="AL77" s="3" t="str">
        <f>"46000719950401001X"</f>
        <v>46000719950401001X</v>
      </c>
      <c r="AM77" s="3" t="s">
        <v>85</v>
      </c>
      <c r="AN77" s="3" t="s">
        <v>223</v>
      </c>
      <c r="AO77" s="3" t="s">
        <v>553</v>
      </c>
      <c r="AP77" s="3">
        <v>13111930737</v>
      </c>
      <c r="AQ77" s="2"/>
      <c r="AR77" s="3" t="str">
        <f>""</f>
        <v/>
      </c>
      <c r="AS77" s="3"/>
      <c r="AT77" s="3"/>
      <c r="AU77" s="3"/>
      <c r="AV77" s="3"/>
      <c r="AW77" s="3"/>
      <c r="AX77" s="3" t="str">
        <f>""</f>
        <v/>
      </c>
      <c r="AY77" s="3"/>
      <c r="AZ77" s="3"/>
      <c r="BA77" s="3"/>
      <c r="BB77" s="3"/>
      <c r="BC77" s="3" t="s">
        <v>135</v>
      </c>
      <c r="BD77" s="3">
        <v>13307618901</v>
      </c>
      <c r="BE77" s="2" t="s">
        <v>93</v>
      </c>
      <c r="BF77" s="3" t="s">
        <v>169</v>
      </c>
      <c r="BG77" s="3"/>
      <c r="BH77" s="3"/>
      <c r="BI77" s="3"/>
      <c r="BJ77" s="3"/>
      <c r="BK77" s="3" t="s">
        <v>76</v>
      </c>
      <c r="BL77" s="3">
        <v>15248952040</v>
      </c>
      <c r="BM77" s="13" t="s">
        <v>78</v>
      </c>
      <c r="BN77" s="1" t="s">
        <v>106</v>
      </c>
    </row>
    <row r="78" spans="1:66" ht="27" x14ac:dyDescent="0.15">
      <c r="A78" s="22">
        <v>16345</v>
      </c>
      <c r="B78" s="19" t="s">
        <v>68</v>
      </c>
      <c r="C78" s="3" t="s">
        <v>97</v>
      </c>
      <c r="D78" s="3" t="s">
        <v>82</v>
      </c>
      <c r="E78" s="3" t="s">
        <v>82</v>
      </c>
      <c r="F78" s="3" t="s">
        <v>82</v>
      </c>
      <c r="G78" s="25" t="s">
        <v>79</v>
      </c>
      <c r="H78" s="22" t="s">
        <v>554</v>
      </c>
      <c r="I78" s="19" t="s">
        <v>518</v>
      </c>
      <c r="J78" s="3" t="s">
        <v>71</v>
      </c>
      <c r="K78" s="3" t="s">
        <v>72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 t="s">
        <v>555</v>
      </c>
      <c r="Z78" s="3" t="str">
        <f>"230605199505082629"</f>
        <v>230605199505082629</v>
      </c>
      <c r="AA78" s="3" t="s">
        <v>556</v>
      </c>
      <c r="AB78" s="3" t="s">
        <v>155</v>
      </c>
      <c r="AC78" s="3" t="s">
        <v>557</v>
      </c>
      <c r="AD78" s="3">
        <v>18289642210</v>
      </c>
      <c r="AE78" s="2"/>
      <c r="AF78" s="3" t="str">
        <f>""</f>
        <v/>
      </c>
      <c r="AG78" s="3"/>
      <c r="AH78" s="3"/>
      <c r="AI78" s="3"/>
      <c r="AJ78" s="3"/>
      <c r="AK78" s="3"/>
      <c r="AL78" s="3" t="str">
        <f>""</f>
        <v/>
      </c>
      <c r="AM78" s="3"/>
      <c r="AN78" s="3"/>
      <c r="AO78" s="3"/>
      <c r="AP78" s="3"/>
      <c r="AQ78" s="2"/>
      <c r="AR78" s="3" t="str">
        <f>""</f>
        <v/>
      </c>
      <c r="AS78" s="3"/>
      <c r="AT78" s="3"/>
      <c r="AU78" s="3"/>
      <c r="AV78" s="3"/>
      <c r="AW78" s="3"/>
      <c r="AX78" s="3" t="str">
        <f>""</f>
        <v/>
      </c>
      <c r="AY78" s="3"/>
      <c r="AZ78" s="3"/>
      <c r="BA78" s="3"/>
      <c r="BB78" s="3"/>
      <c r="BC78" s="3" t="s">
        <v>411</v>
      </c>
      <c r="BD78" s="3"/>
      <c r="BE78" s="2" t="s">
        <v>558</v>
      </c>
      <c r="BF78" s="3"/>
      <c r="BG78" s="3"/>
      <c r="BH78" s="3"/>
      <c r="BI78" s="3"/>
      <c r="BJ78" s="3"/>
      <c r="BK78" s="3"/>
      <c r="BL78" s="3"/>
      <c r="BM78" s="13"/>
    </row>
    <row r="79" spans="1:66" ht="27" x14ac:dyDescent="0.15">
      <c r="A79" s="22">
        <v>16346</v>
      </c>
      <c r="B79" s="19" t="s">
        <v>68</v>
      </c>
      <c r="C79" s="3" t="s">
        <v>348</v>
      </c>
      <c r="D79" s="3" t="s">
        <v>82</v>
      </c>
      <c r="E79" s="3" t="s">
        <v>82</v>
      </c>
      <c r="F79" s="3" t="s">
        <v>82</v>
      </c>
      <c r="G79" s="25" t="s">
        <v>79</v>
      </c>
      <c r="H79" s="22" t="s">
        <v>559</v>
      </c>
      <c r="I79" s="19" t="s">
        <v>518</v>
      </c>
      <c r="J79" s="3" t="s">
        <v>71</v>
      </c>
      <c r="K79" s="3" t="s">
        <v>72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 t="s">
        <v>560</v>
      </c>
      <c r="Z79" s="3" t="str">
        <f>"150403199510260529"</f>
        <v>150403199510260529</v>
      </c>
      <c r="AA79" s="3" t="s">
        <v>405</v>
      </c>
      <c r="AB79" s="3" t="s">
        <v>223</v>
      </c>
      <c r="AC79" s="3" t="s">
        <v>561</v>
      </c>
      <c r="AD79" s="3">
        <v>18208945731</v>
      </c>
      <c r="AE79" s="2" t="s">
        <v>562</v>
      </c>
      <c r="AF79" s="3" t="str">
        <f>"360423199512221720"</f>
        <v>360423199512221720</v>
      </c>
      <c r="AG79" s="3" t="s">
        <v>405</v>
      </c>
      <c r="AH79" s="3" t="s">
        <v>223</v>
      </c>
      <c r="AI79" s="3" t="s">
        <v>563</v>
      </c>
      <c r="AJ79" s="3">
        <v>13518078939</v>
      </c>
      <c r="AK79" s="3" t="s">
        <v>564</v>
      </c>
      <c r="AL79" s="3" t="str">
        <f>"220282199409102027"</f>
        <v>220282199409102027</v>
      </c>
      <c r="AM79" s="3" t="s">
        <v>405</v>
      </c>
      <c r="AN79" s="3" t="s">
        <v>223</v>
      </c>
      <c r="AO79" s="3" t="s">
        <v>565</v>
      </c>
      <c r="AP79" s="3">
        <v>17889843216</v>
      </c>
      <c r="AQ79" s="2"/>
      <c r="AR79" s="3" t="str">
        <f>""</f>
        <v/>
      </c>
      <c r="AS79" s="3"/>
      <c r="AT79" s="3"/>
      <c r="AU79" s="3"/>
      <c r="AV79" s="3"/>
      <c r="AW79" s="3"/>
      <c r="AX79" s="3" t="str">
        <f>""</f>
        <v/>
      </c>
      <c r="AY79" s="3"/>
      <c r="AZ79" s="3"/>
      <c r="BA79" s="3"/>
      <c r="BB79" s="3"/>
      <c r="BC79" s="3" t="s">
        <v>411</v>
      </c>
      <c r="BD79" s="3">
        <v>13976694312</v>
      </c>
      <c r="BE79" s="2" t="s">
        <v>566</v>
      </c>
      <c r="BF79" s="3" t="s">
        <v>412</v>
      </c>
      <c r="BG79" s="3"/>
      <c r="BH79" s="3"/>
      <c r="BI79" s="3"/>
      <c r="BJ79" s="3"/>
      <c r="BK79" s="3"/>
      <c r="BL79" s="3"/>
      <c r="BM79" s="13"/>
    </row>
    <row r="80" spans="1:66" x14ac:dyDescent="0.15">
      <c r="A80" s="22">
        <v>16347</v>
      </c>
      <c r="B80" s="19" t="s">
        <v>68</v>
      </c>
      <c r="C80" s="3" t="s">
        <v>348</v>
      </c>
      <c r="D80" s="3" t="s">
        <v>82</v>
      </c>
      <c r="E80" s="3" t="s">
        <v>82</v>
      </c>
      <c r="F80" s="3" t="s">
        <v>82</v>
      </c>
      <c r="G80" s="25" t="s">
        <v>79</v>
      </c>
      <c r="H80" s="22" t="s">
        <v>567</v>
      </c>
      <c r="I80" s="19" t="s">
        <v>518</v>
      </c>
      <c r="J80" s="3" t="s">
        <v>71</v>
      </c>
      <c r="K80" s="3" t="s">
        <v>72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 t="s">
        <v>568</v>
      </c>
      <c r="Z80" s="3" t="str">
        <f>"460006199701230621"</f>
        <v>460006199701230621</v>
      </c>
      <c r="AA80" s="3" t="s">
        <v>569</v>
      </c>
      <c r="AB80" s="3">
        <v>2014</v>
      </c>
      <c r="AC80" s="3" t="s">
        <v>570</v>
      </c>
      <c r="AD80" s="3">
        <v>13136065078</v>
      </c>
      <c r="AE80" s="2" t="s">
        <v>571</v>
      </c>
      <c r="AF80" s="3" t="str">
        <f>"370785199506130045"</f>
        <v>370785199506130045</v>
      </c>
      <c r="AG80" s="3" t="s">
        <v>569</v>
      </c>
      <c r="AH80" s="3">
        <v>2014</v>
      </c>
      <c r="AI80" s="3" t="s">
        <v>572</v>
      </c>
      <c r="AJ80" s="3">
        <v>17889987986</v>
      </c>
      <c r="AK80" s="3" t="s">
        <v>573</v>
      </c>
      <c r="AL80" s="3" t="str">
        <f>"460031199411065214"</f>
        <v>460031199411065214</v>
      </c>
      <c r="AM80" s="3" t="s">
        <v>569</v>
      </c>
      <c r="AN80" s="3">
        <v>2014</v>
      </c>
      <c r="AO80" s="3" t="s">
        <v>574</v>
      </c>
      <c r="AP80" s="3">
        <v>18876150702</v>
      </c>
      <c r="AQ80" s="2"/>
      <c r="AR80" s="3" t="str">
        <f>""</f>
        <v/>
      </c>
      <c r="AS80" s="3"/>
      <c r="AT80" s="3"/>
      <c r="AU80" s="3"/>
      <c r="AV80" s="3"/>
      <c r="AW80" s="3"/>
      <c r="AX80" s="3" t="str">
        <f>""</f>
        <v/>
      </c>
      <c r="AY80" s="3"/>
      <c r="AZ80" s="3"/>
      <c r="BA80" s="3"/>
      <c r="BB80" s="3"/>
      <c r="BC80" s="3" t="s">
        <v>411</v>
      </c>
      <c r="BD80" s="3">
        <v>13976694312</v>
      </c>
      <c r="BE80" s="2" t="s">
        <v>558</v>
      </c>
      <c r="BF80" s="3" t="s">
        <v>412</v>
      </c>
      <c r="BG80" s="3"/>
      <c r="BH80" s="3"/>
      <c r="BI80" s="3"/>
      <c r="BJ80" s="3"/>
      <c r="BK80" s="3"/>
      <c r="BL80" s="3"/>
      <c r="BM80" s="13"/>
    </row>
    <row r="81" spans="1:66" ht="27" x14ac:dyDescent="0.15">
      <c r="A81" s="22">
        <v>16348</v>
      </c>
      <c r="B81" s="19" t="s">
        <v>68</v>
      </c>
      <c r="C81" s="3" t="s">
        <v>348</v>
      </c>
      <c r="D81" s="3" t="s">
        <v>82</v>
      </c>
      <c r="E81" s="3" t="s">
        <v>82</v>
      </c>
      <c r="F81" s="3" t="s">
        <v>82</v>
      </c>
      <c r="G81" s="25" t="s">
        <v>79</v>
      </c>
      <c r="H81" s="22" t="s">
        <v>575</v>
      </c>
      <c r="I81" s="19" t="s">
        <v>417</v>
      </c>
      <c r="J81" s="3" t="s">
        <v>71</v>
      </c>
      <c r="K81" s="3" t="s">
        <v>72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 t="s">
        <v>571</v>
      </c>
      <c r="Z81" s="3" t="str">
        <f>"370785199506130045"</f>
        <v>370785199506130045</v>
      </c>
      <c r="AA81" s="3" t="s">
        <v>569</v>
      </c>
      <c r="AB81" s="3">
        <v>2014</v>
      </c>
      <c r="AC81" s="3" t="s">
        <v>572</v>
      </c>
      <c r="AD81" s="3">
        <v>17889987986</v>
      </c>
      <c r="AE81" s="2" t="s">
        <v>568</v>
      </c>
      <c r="AF81" s="3" t="str">
        <f>"460006199701230621"</f>
        <v>460006199701230621</v>
      </c>
      <c r="AG81" s="3" t="s">
        <v>569</v>
      </c>
      <c r="AH81" s="3">
        <v>2014</v>
      </c>
      <c r="AI81" s="3" t="s">
        <v>570</v>
      </c>
      <c r="AJ81" s="3">
        <v>13136065078</v>
      </c>
      <c r="AK81" s="3" t="s">
        <v>573</v>
      </c>
      <c r="AL81" s="3" t="str">
        <f>"460031199411065214"</f>
        <v>460031199411065214</v>
      </c>
      <c r="AM81" s="3" t="s">
        <v>569</v>
      </c>
      <c r="AN81" s="3">
        <v>2014</v>
      </c>
      <c r="AO81" s="3" t="s">
        <v>576</v>
      </c>
      <c r="AP81" s="3">
        <v>18876150702</v>
      </c>
      <c r="AQ81" s="2"/>
      <c r="AR81" s="3" t="str">
        <f>""</f>
        <v/>
      </c>
      <c r="AS81" s="3"/>
      <c r="AT81" s="3"/>
      <c r="AU81" s="3"/>
      <c r="AV81" s="3"/>
      <c r="AW81" s="3"/>
      <c r="AX81" s="3" t="str">
        <f>""</f>
        <v/>
      </c>
      <c r="AY81" s="3"/>
      <c r="AZ81" s="3"/>
      <c r="BA81" s="3"/>
      <c r="BB81" s="3"/>
      <c r="BC81" s="3" t="s">
        <v>411</v>
      </c>
      <c r="BD81" s="3">
        <v>13976694312</v>
      </c>
      <c r="BE81" s="2" t="s">
        <v>566</v>
      </c>
      <c r="BF81" s="3" t="s">
        <v>412</v>
      </c>
      <c r="BG81" s="3"/>
      <c r="BH81" s="3"/>
      <c r="BI81" s="3"/>
      <c r="BJ81" s="3"/>
      <c r="BK81" s="3"/>
      <c r="BL81" s="3"/>
      <c r="BM81" s="13"/>
    </row>
    <row r="82" spans="1:66" ht="27" x14ac:dyDescent="0.15">
      <c r="A82" s="22">
        <v>16349</v>
      </c>
      <c r="B82" s="19" t="s">
        <v>68</v>
      </c>
      <c r="C82" s="3" t="s">
        <v>331</v>
      </c>
      <c r="D82" s="3" t="s">
        <v>82</v>
      </c>
      <c r="E82" s="3" t="s">
        <v>82</v>
      </c>
      <c r="F82" s="3" t="s">
        <v>82</v>
      </c>
      <c r="G82" s="25" t="s">
        <v>79</v>
      </c>
      <c r="H82" s="22" t="s">
        <v>577</v>
      </c>
      <c r="I82" s="19" t="s">
        <v>482</v>
      </c>
      <c r="J82" s="3" t="s">
        <v>71</v>
      </c>
      <c r="K82" s="3" t="s">
        <v>72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 t="s">
        <v>578</v>
      </c>
      <c r="Z82" s="3" t="str">
        <f>"150304199504010516"</f>
        <v>150304199504010516</v>
      </c>
      <c r="AA82" s="3" t="s">
        <v>579</v>
      </c>
      <c r="AB82" s="3" t="s">
        <v>183</v>
      </c>
      <c r="AC82" s="3" t="s">
        <v>580</v>
      </c>
      <c r="AD82" s="3">
        <v>13848328815</v>
      </c>
      <c r="AE82" s="2" t="s">
        <v>581</v>
      </c>
      <c r="AF82" s="3" t="str">
        <f>" 330204199509120018"</f>
        <v xml:space="preserve"> 330204199509120018</v>
      </c>
      <c r="AG82" s="3" t="s">
        <v>582</v>
      </c>
      <c r="AH82" s="3" t="s">
        <v>183</v>
      </c>
      <c r="AI82" s="3" t="s">
        <v>583</v>
      </c>
      <c r="AJ82" s="3">
        <v>18976276890</v>
      </c>
      <c r="AK82" s="3"/>
      <c r="AL82" s="3" t="str">
        <f>""</f>
        <v/>
      </c>
      <c r="AM82" s="3"/>
      <c r="AN82" s="3"/>
      <c r="AO82" s="3"/>
      <c r="AP82" s="3"/>
      <c r="AQ82" s="2"/>
      <c r="AR82" s="3" t="str">
        <f>""</f>
        <v/>
      </c>
      <c r="AS82" s="3"/>
      <c r="AT82" s="3"/>
      <c r="AU82" s="3"/>
      <c r="AV82" s="3"/>
      <c r="AW82" s="3"/>
      <c r="AX82" s="3" t="str">
        <f>""</f>
        <v/>
      </c>
      <c r="AY82" s="3"/>
      <c r="AZ82" s="3"/>
      <c r="BA82" s="3"/>
      <c r="BB82" s="3"/>
      <c r="BC82" s="3" t="s">
        <v>411</v>
      </c>
      <c r="BD82" s="3">
        <v>13976694312</v>
      </c>
      <c r="BE82" s="2" t="s">
        <v>77</v>
      </c>
      <c r="BF82" s="3" t="s">
        <v>412</v>
      </c>
      <c r="BG82" s="3"/>
      <c r="BH82" s="3"/>
      <c r="BI82" s="3"/>
      <c r="BJ82" s="3"/>
      <c r="BK82" s="3" t="s">
        <v>411</v>
      </c>
      <c r="BL82" s="3">
        <v>13976694312</v>
      </c>
      <c r="BM82" s="13" t="s">
        <v>584</v>
      </c>
      <c r="BN82" s="1" t="s">
        <v>412</v>
      </c>
    </row>
    <row r="83" spans="1:66" ht="27" x14ac:dyDescent="0.15">
      <c r="A83" s="22">
        <v>16350</v>
      </c>
      <c r="B83" s="19" t="s">
        <v>68</v>
      </c>
      <c r="C83" s="3" t="s">
        <v>303</v>
      </c>
      <c r="D83" s="3" t="s">
        <v>82</v>
      </c>
      <c r="E83" s="3" t="s">
        <v>82</v>
      </c>
      <c r="F83" s="3" t="s">
        <v>82</v>
      </c>
      <c r="G83" s="25" t="s">
        <v>79</v>
      </c>
      <c r="H83" s="22" t="s">
        <v>585</v>
      </c>
      <c r="I83" s="19" t="s">
        <v>482</v>
      </c>
      <c r="J83" s="3" t="s">
        <v>71</v>
      </c>
      <c r="K83" s="3" t="s">
        <v>72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 t="s">
        <v>586</v>
      </c>
      <c r="Z83" s="3" t="str">
        <f>"220722199608100228"</f>
        <v>220722199608100228</v>
      </c>
      <c r="AA83" s="3" t="s">
        <v>558</v>
      </c>
      <c r="AB83" s="3" t="s">
        <v>587</v>
      </c>
      <c r="AC83" s="3" t="s">
        <v>588</v>
      </c>
      <c r="AD83" s="3">
        <v>17889846185</v>
      </c>
      <c r="AE83" s="2" t="s">
        <v>589</v>
      </c>
      <c r="AF83" s="3" t="str">
        <f>"150403199610202027"</f>
        <v>150403199610202027</v>
      </c>
      <c r="AG83" s="3" t="s">
        <v>558</v>
      </c>
      <c r="AH83" s="3" t="s">
        <v>590</v>
      </c>
      <c r="AI83" s="3" t="s">
        <v>591</v>
      </c>
      <c r="AJ83" s="3">
        <v>17889843255</v>
      </c>
      <c r="AK83" s="3" t="s">
        <v>592</v>
      </c>
      <c r="AL83" s="3" t="str">
        <f>"340521199512170037"</f>
        <v>340521199512170037</v>
      </c>
      <c r="AM83" s="3" t="s">
        <v>558</v>
      </c>
      <c r="AN83" s="3" t="s">
        <v>590</v>
      </c>
      <c r="AO83" s="3" t="s">
        <v>593</v>
      </c>
      <c r="AP83" s="3">
        <v>13111907679</v>
      </c>
      <c r="AQ83" s="2"/>
      <c r="AR83" s="3" t="str">
        <f>""</f>
        <v/>
      </c>
      <c r="AS83" s="3"/>
      <c r="AT83" s="3"/>
      <c r="AU83" s="3"/>
      <c r="AV83" s="3"/>
      <c r="AW83" s="3"/>
      <c r="AX83" s="3" t="str">
        <f>""</f>
        <v/>
      </c>
      <c r="AY83" s="3"/>
      <c r="AZ83" s="3"/>
      <c r="BA83" s="3"/>
      <c r="BB83" s="3"/>
      <c r="BC83" s="3" t="s">
        <v>411</v>
      </c>
      <c r="BD83" s="3">
        <v>13976694312</v>
      </c>
      <c r="BE83" s="2" t="s">
        <v>558</v>
      </c>
      <c r="BF83" s="3" t="s">
        <v>412</v>
      </c>
      <c r="BG83" s="3"/>
      <c r="BH83" s="3"/>
      <c r="BI83" s="3"/>
      <c r="BJ83" s="3"/>
      <c r="BK83" s="3" t="s">
        <v>413</v>
      </c>
      <c r="BL83" s="3">
        <v>17889988216</v>
      </c>
      <c r="BM83" s="13" t="s">
        <v>594</v>
      </c>
      <c r="BN83" s="1" t="s">
        <v>595</v>
      </c>
    </row>
    <row r="84" spans="1:66" ht="27" x14ac:dyDescent="0.15">
      <c r="A84" s="22">
        <v>16351</v>
      </c>
      <c r="B84" s="19" t="s">
        <v>68</v>
      </c>
      <c r="C84" s="3" t="s">
        <v>97</v>
      </c>
      <c r="D84" s="3" t="s">
        <v>82</v>
      </c>
      <c r="E84" s="3" t="s">
        <v>82</v>
      </c>
      <c r="F84" s="3" t="s">
        <v>82</v>
      </c>
      <c r="G84" s="25" t="s">
        <v>79</v>
      </c>
      <c r="H84" s="22"/>
      <c r="I84" s="19" t="s">
        <v>482</v>
      </c>
      <c r="J84" s="3" t="s">
        <v>71</v>
      </c>
      <c r="K84" s="3" t="s">
        <v>72</v>
      </c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 t="str">
        <f>""</f>
        <v/>
      </c>
      <c r="AA84" s="3"/>
      <c r="AB84" s="3"/>
      <c r="AC84" s="3"/>
      <c r="AD84" s="3"/>
      <c r="AE84" s="2"/>
      <c r="AF84" s="3" t="str">
        <f>""</f>
        <v/>
      </c>
      <c r="AG84" s="3"/>
      <c r="AH84" s="3"/>
      <c r="AI84" s="3"/>
      <c r="AJ84" s="3"/>
      <c r="AK84" s="3"/>
      <c r="AL84" s="3" t="str">
        <f>""</f>
        <v/>
      </c>
      <c r="AM84" s="3"/>
      <c r="AN84" s="3"/>
      <c r="AO84" s="3"/>
      <c r="AP84" s="3"/>
      <c r="AQ84" s="2"/>
      <c r="AR84" s="3" t="str">
        <f>""</f>
        <v/>
      </c>
      <c r="AS84" s="3"/>
      <c r="AT84" s="3"/>
      <c r="AU84" s="3"/>
      <c r="AV84" s="3"/>
      <c r="AW84" s="3"/>
      <c r="AX84" s="3" t="str">
        <f>""</f>
        <v/>
      </c>
      <c r="AY84" s="3"/>
      <c r="AZ84" s="3"/>
      <c r="BA84" s="3"/>
      <c r="BB84" s="3"/>
      <c r="BC84" s="3"/>
      <c r="BD84" s="3"/>
      <c r="BE84" s="2"/>
      <c r="BF84" s="3"/>
      <c r="BG84" s="3"/>
      <c r="BH84" s="3"/>
      <c r="BI84" s="3"/>
      <c r="BJ84" s="3"/>
      <c r="BK84" s="3"/>
      <c r="BL84" s="3"/>
      <c r="BM84" s="13"/>
    </row>
    <row r="85" spans="1:66" ht="27" x14ac:dyDescent="0.15">
      <c r="A85" s="22">
        <v>16352</v>
      </c>
      <c r="B85" s="19" t="s">
        <v>68</v>
      </c>
      <c r="C85" s="3" t="s">
        <v>163</v>
      </c>
      <c r="D85" s="3" t="s">
        <v>82</v>
      </c>
      <c r="E85" s="3" t="s">
        <v>82</v>
      </c>
      <c r="F85" s="3" t="s">
        <v>82</v>
      </c>
      <c r="G85" s="25" t="s">
        <v>79</v>
      </c>
      <c r="H85" s="22" t="s">
        <v>596</v>
      </c>
      <c r="I85" s="19" t="s">
        <v>518</v>
      </c>
      <c r="J85" s="3" t="s">
        <v>71</v>
      </c>
      <c r="K85" s="3" t="s">
        <v>72</v>
      </c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 t="s">
        <v>597</v>
      </c>
      <c r="Z85" s="3" t="str">
        <f>"130104199601112421"</f>
        <v>130104199601112421</v>
      </c>
      <c r="AA85" s="3" t="s">
        <v>85</v>
      </c>
      <c r="AB85" s="3" t="s">
        <v>183</v>
      </c>
      <c r="AC85" s="3" t="s">
        <v>598</v>
      </c>
      <c r="AD85" s="3">
        <v>18976301632</v>
      </c>
      <c r="AE85" s="2"/>
      <c r="AF85" s="3" t="str">
        <f>""</f>
        <v/>
      </c>
      <c r="AG85" s="3"/>
      <c r="AH85" s="3"/>
      <c r="AI85" s="3"/>
      <c r="AJ85" s="3"/>
      <c r="AK85" s="3"/>
      <c r="AL85" s="3" t="str">
        <f>""</f>
        <v/>
      </c>
      <c r="AM85" s="3"/>
      <c r="AN85" s="3"/>
      <c r="AO85" s="3"/>
      <c r="AP85" s="3"/>
      <c r="AQ85" s="2"/>
      <c r="AR85" s="3" t="str">
        <f>""</f>
        <v/>
      </c>
      <c r="AS85" s="3"/>
      <c r="AT85" s="3"/>
      <c r="AU85" s="3"/>
      <c r="AV85" s="3"/>
      <c r="AW85" s="3"/>
      <c r="AX85" s="3" t="str">
        <f>""</f>
        <v/>
      </c>
      <c r="AY85" s="3"/>
      <c r="AZ85" s="3"/>
      <c r="BA85" s="3"/>
      <c r="BB85" s="3"/>
      <c r="BC85" s="3"/>
      <c r="BD85" s="3"/>
      <c r="BE85" s="2"/>
      <c r="BF85" s="3"/>
      <c r="BG85" s="3"/>
      <c r="BH85" s="3"/>
      <c r="BI85" s="3"/>
      <c r="BJ85" s="3"/>
      <c r="BK85" s="3" t="s">
        <v>76</v>
      </c>
      <c r="BL85" s="3">
        <v>15245952040</v>
      </c>
      <c r="BM85" s="13" t="s">
        <v>78</v>
      </c>
      <c r="BN85" s="1" t="s">
        <v>106</v>
      </c>
    </row>
    <row r="86" spans="1:66" x14ac:dyDescent="0.15">
      <c r="A86" s="22">
        <v>16353</v>
      </c>
      <c r="B86" s="19" t="s">
        <v>68</v>
      </c>
      <c r="C86" s="3" t="s">
        <v>107</v>
      </c>
      <c r="D86" s="3" t="s">
        <v>82</v>
      </c>
      <c r="E86" s="3" t="s">
        <v>82</v>
      </c>
      <c r="F86" s="3" t="s">
        <v>82</v>
      </c>
      <c r="G86" s="25" t="s">
        <v>79</v>
      </c>
      <c r="H86" s="22" t="s">
        <v>599</v>
      </c>
      <c r="I86" s="19" t="s">
        <v>518</v>
      </c>
      <c r="J86" s="3" t="s">
        <v>71</v>
      </c>
      <c r="K86" s="3" t="s">
        <v>72</v>
      </c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 t="s">
        <v>600</v>
      </c>
      <c r="Z86" s="3" t="str">
        <f>"411421199202157252"</f>
        <v>411421199202157252</v>
      </c>
      <c r="AA86" s="3" t="s">
        <v>73</v>
      </c>
      <c r="AB86" s="3" t="s">
        <v>601</v>
      </c>
      <c r="AC86" s="3" t="s">
        <v>602</v>
      </c>
      <c r="AD86" s="3">
        <v>18889407791</v>
      </c>
      <c r="AE86" s="2" t="s">
        <v>603</v>
      </c>
      <c r="AF86" s="3" t="str">
        <f>"511522199206154062"</f>
        <v>511522199206154062</v>
      </c>
      <c r="AG86" s="3" t="s">
        <v>73</v>
      </c>
      <c r="AH86" s="3" t="s">
        <v>601</v>
      </c>
      <c r="AI86" s="3" t="s">
        <v>604</v>
      </c>
      <c r="AJ86" s="3">
        <v>18489977933</v>
      </c>
      <c r="AK86" s="3" t="s">
        <v>605</v>
      </c>
      <c r="AL86" s="3" t="str">
        <f>"452427199308230223"</f>
        <v>452427199308230223</v>
      </c>
      <c r="AM86" s="3" t="s">
        <v>606</v>
      </c>
      <c r="AN86" s="3" t="s">
        <v>601</v>
      </c>
      <c r="AO86" s="3" t="s">
        <v>607</v>
      </c>
      <c r="AP86" s="3">
        <v>15708997903</v>
      </c>
      <c r="AQ86" s="2"/>
      <c r="AR86" s="3" t="str">
        <f>""</f>
        <v/>
      </c>
      <c r="AS86" s="3"/>
      <c r="AT86" s="3"/>
      <c r="AU86" s="3"/>
      <c r="AV86" s="3"/>
      <c r="AW86" s="3"/>
      <c r="AX86" s="3" t="str">
        <f>""</f>
        <v/>
      </c>
      <c r="AY86" s="3"/>
      <c r="AZ86" s="3"/>
      <c r="BA86" s="3"/>
      <c r="BB86" s="3"/>
      <c r="BC86" s="3"/>
      <c r="BD86" s="3"/>
      <c r="BE86" s="2"/>
      <c r="BF86" s="3"/>
      <c r="BG86" s="3"/>
      <c r="BH86" s="3"/>
      <c r="BI86" s="3"/>
      <c r="BJ86" s="3"/>
      <c r="BK86" s="3"/>
      <c r="BL86" s="3"/>
      <c r="BM86" s="13"/>
    </row>
    <row r="87" spans="1:66" ht="27" x14ac:dyDescent="0.15">
      <c r="A87" s="22">
        <v>16354</v>
      </c>
      <c r="B87" s="19" t="s">
        <v>68</v>
      </c>
      <c r="C87" s="3" t="s">
        <v>125</v>
      </c>
      <c r="D87" s="3" t="s">
        <v>82</v>
      </c>
      <c r="E87" s="3" t="s">
        <v>82</v>
      </c>
      <c r="F87" s="3" t="s">
        <v>82</v>
      </c>
      <c r="G87" s="25" t="s">
        <v>79</v>
      </c>
      <c r="H87" s="22" t="s">
        <v>608</v>
      </c>
      <c r="I87" s="19" t="s">
        <v>518</v>
      </c>
      <c r="J87" s="3" t="s">
        <v>71</v>
      </c>
      <c r="K87" s="3" t="s">
        <v>72</v>
      </c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 t="s">
        <v>609</v>
      </c>
      <c r="Z87" s="3" t="str">
        <f>"342401199510218237"</f>
        <v>342401199510218237</v>
      </c>
      <c r="AA87" s="3" t="s">
        <v>73</v>
      </c>
      <c r="AB87" s="3" t="s">
        <v>207</v>
      </c>
      <c r="AC87" s="3" t="s">
        <v>610</v>
      </c>
      <c r="AD87" s="3">
        <v>18289640955</v>
      </c>
      <c r="AE87" s="2" t="s">
        <v>600</v>
      </c>
      <c r="AF87" s="3" t="str">
        <f>"411421199202157252"</f>
        <v>411421199202157252</v>
      </c>
      <c r="AG87" s="3" t="s">
        <v>73</v>
      </c>
      <c r="AH87" s="3" t="s">
        <v>207</v>
      </c>
      <c r="AI87" s="3" t="s">
        <v>602</v>
      </c>
      <c r="AJ87" s="3">
        <v>18889407791</v>
      </c>
      <c r="AK87" s="3" t="s">
        <v>611</v>
      </c>
      <c r="AL87" s="3" t="str">
        <f>"362330199410164235"</f>
        <v>362330199410164235</v>
      </c>
      <c r="AM87" s="3" t="s">
        <v>73</v>
      </c>
      <c r="AN87" s="3" t="s">
        <v>207</v>
      </c>
      <c r="AO87" s="3" t="s">
        <v>612</v>
      </c>
      <c r="AP87" s="3">
        <v>18389798347</v>
      </c>
      <c r="AQ87" s="2"/>
      <c r="AR87" s="3" t="str">
        <f>""</f>
        <v/>
      </c>
      <c r="AS87" s="3"/>
      <c r="AT87" s="3"/>
      <c r="AU87" s="3"/>
      <c r="AV87" s="3"/>
      <c r="AW87" s="3"/>
      <c r="AX87" s="3" t="str">
        <f>""</f>
        <v/>
      </c>
      <c r="AY87" s="3"/>
      <c r="AZ87" s="3"/>
      <c r="BA87" s="3"/>
      <c r="BB87" s="3"/>
      <c r="BC87" s="3"/>
      <c r="BD87" s="3"/>
      <c r="BE87" s="2"/>
      <c r="BF87" s="3"/>
      <c r="BG87" s="3"/>
      <c r="BH87" s="3"/>
      <c r="BI87" s="3"/>
      <c r="BJ87" s="3"/>
      <c r="BK87" s="3"/>
      <c r="BL87" s="3"/>
      <c r="BM87" s="13"/>
    </row>
    <row r="88" spans="1:66" ht="27" x14ac:dyDescent="0.15">
      <c r="A88" s="22">
        <v>16355</v>
      </c>
      <c r="B88" s="19" t="s">
        <v>68</v>
      </c>
      <c r="C88" s="3" t="s">
        <v>163</v>
      </c>
      <c r="D88" s="3" t="s">
        <v>82</v>
      </c>
      <c r="E88" s="3" t="s">
        <v>82</v>
      </c>
      <c r="F88" s="3" t="s">
        <v>82</v>
      </c>
      <c r="G88" s="25" t="s">
        <v>79</v>
      </c>
      <c r="H88" s="22"/>
      <c r="I88" s="19" t="s">
        <v>518</v>
      </c>
      <c r="J88" s="3" t="s">
        <v>71</v>
      </c>
      <c r="K88" s="3" t="s">
        <v>72</v>
      </c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 t="s">
        <v>613</v>
      </c>
      <c r="Z88" s="3" t="str">
        <f>"140411199510250417"</f>
        <v>140411199510250417</v>
      </c>
      <c r="AA88" s="3" t="s">
        <v>73</v>
      </c>
      <c r="AB88" s="3" t="s">
        <v>207</v>
      </c>
      <c r="AC88" s="3" t="s">
        <v>614</v>
      </c>
      <c r="AD88" s="3">
        <v>18208989386</v>
      </c>
      <c r="AE88" s="2" t="s">
        <v>609</v>
      </c>
      <c r="AF88" s="3" t="str">
        <f>"342401199510218237"</f>
        <v>342401199510218237</v>
      </c>
      <c r="AG88" s="3" t="s">
        <v>73</v>
      </c>
      <c r="AH88" s="3" t="s">
        <v>207</v>
      </c>
      <c r="AI88" s="3" t="s">
        <v>610</v>
      </c>
      <c r="AJ88" s="3">
        <v>18289640955</v>
      </c>
      <c r="AK88" s="3" t="s">
        <v>615</v>
      </c>
      <c r="AL88" s="3" t="str">
        <f>"460022199409266416"</f>
        <v>460022199409266416</v>
      </c>
      <c r="AM88" s="3" t="s">
        <v>73</v>
      </c>
      <c r="AN88" s="3" t="s">
        <v>207</v>
      </c>
      <c r="AO88" s="3" t="s">
        <v>616</v>
      </c>
      <c r="AP88" s="3">
        <v>15008033594</v>
      </c>
      <c r="AQ88" s="2"/>
      <c r="AR88" s="3" t="str">
        <f>""</f>
        <v/>
      </c>
      <c r="AS88" s="3"/>
      <c r="AT88" s="3"/>
      <c r="AU88" s="3"/>
      <c r="AV88" s="3"/>
      <c r="AW88" s="3"/>
      <c r="AX88" s="3" t="str">
        <f>""</f>
        <v/>
      </c>
      <c r="AY88" s="3"/>
      <c r="AZ88" s="3"/>
      <c r="BA88" s="3"/>
      <c r="BB88" s="3"/>
      <c r="BC88" s="3"/>
      <c r="BD88" s="3"/>
      <c r="BE88" s="2"/>
      <c r="BF88" s="3"/>
      <c r="BG88" s="3"/>
      <c r="BH88" s="3"/>
      <c r="BI88" s="3"/>
      <c r="BJ88" s="3"/>
      <c r="BK88" s="3"/>
      <c r="BL88" s="3"/>
      <c r="BM88" s="13"/>
    </row>
    <row r="89" spans="1:66" x14ac:dyDescent="0.15">
      <c r="A89" s="22">
        <v>16356</v>
      </c>
      <c r="B89" s="19" t="s">
        <v>68</v>
      </c>
      <c r="C89" s="3" t="s">
        <v>348</v>
      </c>
      <c r="D89" s="3" t="s">
        <v>82</v>
      </c>
      <c r="E89" s="3" t="s">
        <v>82</v>
      </c>
      <c r="F89" s="3" t="s">
        <v>82</v>
      </c>
      <c r="G89" s="25" t="s">
        <v>79</v>
      </c>
      <c r="H89" s="22" t="s">
        <v>617</v>
      </c>
      <c r="I89" s="19" t="s">
        <v>518</v>
      </c>
      <c r="J89" s="3" t="s">
        <v>71</v>
      </c>
      <c r="K89" s="3" t="s">
        <v>72</v>
      </c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 t="s">
        <v>603</v>
      </c>
      <c r="Z89" s="3" t="str">
        <f>"511522199206154062"</f>
        <v>511522199206154062</v>
      </c>
      <c r="AA89" s="3" t="s">
        <v>73</v>
      </c>
      <c r="AB89" s="3" t="s">
        <v>155</v>
      </c>
      <c r="AC89" s="3" t="s">
        <v>604</v>
      </c>
      <c r="AD89" s="3">
        <v>18489977933</v>
      </c>
      <c r="AE89" s="2"/>
      <c r="AF89" s="3" t="str">
        <f>""</f>
        <v/>
      </c>
      <c r="AG89" s="3"/>
      <c r="AH89" s="3"/>
      <c r="AI89" s="3"/>
      <c r="AJ89" s="3"/>
      <c r="AK89" s="3"/>
      <c r="AL89" s="3" t="str">
        <f>""</f>
        <v/>
      </c>
      <c r="AM89" s="3"/>
      <c r="AN89" s="3"/>
      <c r="AO89" s="3"/>
      <c r="AP89" s="3"/>
      <c r="AQ89" s="2"/>
      <c r="AR89" s="3" t="str">
        <f>""</f>
        <v/>
      </c>
      <c r="AS89" s="3"/>
      <c r="AT89" s="3"/>
      <c r="AU89" s="3"/>
      <c r="AV89" s="3"/>
      <c r="AW89" s="3"/>
      <c r="AX89" s="3" t="str">
        <f>""</f>
        <v/>
      </c>
      <c r="AY89" s="3"/>
      <c r="AZ89" s="3"/>
      <c r="BA89" s="3"/>
      <c r="BB89" s="3"/>
      <c r="BC89" s="3"/>
      <c r="BD89" s="3"/>
      <c r="BE89" s="2"/>
      <c r="BF89" s="3"/>
      <c r="BG89" s="3"/>
      <c r="BH89" s="3"/>
      <c r="BI89" s="3"/>
      <c r="BJ89" s="3"/>
      <c r="BK89" s="3" t="s">
        <v>76</v>
      </c>
      <c r="BL89" s="3">
        <v>15248952040</v>
      </c>
      <c r="BM89" s="13" t="s">
        <v>78</v>
      </c>
      <c r="BN89" s="1" t="s">
        <v>106</v>
      </c>
    </row>
    <row r="90" spans="1:66" ht="27" x14ac:dyDescent="0.15">
      <c r="A90" s="22">
        <v>16357</v>
      </c>
      <c r="B90" s="19" t="s">
        <v>68</v>
      </c>
      <c r="C90" s="3" t="s">
        <v>163</v>
      </c>
      <c r="D90" s="3" t="s">
        <v>82</v>
      </c>
      <c r="E90" s="3" t="s">
        <v>82</v>
      </c>
      <c r="F90" s="3" t="s">
        <v>82</v>
      </c>
      <c r="G90" s="25" t="s">
        <v>79</v>
      </c>
      <c r="H90" s="22" t="s">
        <v>618</v>
      </c>
      <c r="I90" s="19" t="s">
        <v>440</v>
      </c>
      <c r="J90" s="3" t="s">
        <v>71</v>
      </c>
      <c r="K90" s="3" t="s">
        <v>72</v>
      </c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 t="s">
        <v>394</v>
      </c>
      <c r="Z90" s="3" t="str">
        <f>"34122219950510389x"</f>
        <v>34122219950510389x</v>
      </c>
      <c r="AA90" s="3" t="s">
        <v>85</v>
      </c>
      <c r="AB90" s="3" t="s">
        <v>223</v>
      </c>
      <c r="AC90" s="3" t="s">
        <v>395</v>
      </c>
      <c r="AD90" s="3">
        <v>18208982836</v>
      </c>
      <c r="AE90" s="2" t="s">
        <v>619</v>
      </c>
      <c r="AF90" s="3" t="str">
        <f>"510322199506263349"</f>
        <v>510322199506263349</v>
      </c>
      <c r="AG90" s="3" t="s">
        <v>620</v>
      </c>
      <c r="AH90" s="3" t="s">
        <v>223</v>
      </c>
      <c r="AI90" s="3" t="s">
        <v>621</v>
      </c>
      <c r="AJ90" s="3">
        <v>13178937692</v>
      </c>
      <c r="AK90" s="3"/>
      <c r="AL90" s="3" t="str">
        <f>""</f>
        <v/>
      </c>
      <c r="AM90" s="3"/>
      <c r="AN90" s="3"/>
      <c r="AO90" s="3"/>
      <c r="AP90" s="3"/>
      <c r="AQ90" s="2"/>
      <c r="AR90" s="3" t="str">
        <f>""</f>
        <v/>
      </c>
      <c r="AS90" s="3"/>
      <c r="AT90" s="3"/>
      <c r="AU90" s="3"/>
      <c r="AV90" s="3"/>
      <c r="AW90" s="3"/>
      <c r="AX90" s="3" t="str">
        <f>""</f>
        <v/>
      </c>
      <c r="AY90" s="3"/>
      <c r="AZ90" s="3"/>
      <c r="BA90" s="3"/>
      <c r="BB90" s="3"/>
      <c r="BC90" s="3" t="s">
        <v>622</v>
      </c>
      <c r="BD90" s="3">
        <v>18976021809</v>
      </c>
      <c r="BE90" s="2" t="s">
        <v>70</v>
      </c>
      <c r="BF90" s="3" t="s">
        <v>623</v>
      </c>
      <c r="BG90" s="3"/>
      <c r="BH90" s="3"/>
      <c r="BI90" s="3"/>
      <c r="BJ90" s="3"/>
      <c r="BK90" s="3" t="s">
        <v>80</v>
      </c>
      <c r="BL90" s="3">
        <v>15248952040</v>
      </c>
      <c r="BM90" s="13" t="s">
        <v>78</v>
      </c>
      <c r="BN90" s="1" t="s">
        <v>106</v>
      </c>
    </row>
    <row r="91" spans="1:66" x14ac:dyDescent="0.15">
      <c r="A91" s="22">
        <v>16358</v>
      </c>
      <c r="B91" s="19" t="s">
        <v>68</v>
      </c>
      <c r="C91" s="3" t="s">
        <v>317</v>
      </c>
      <c r="D91" s="3" t="s">
        <v>82</v>
      </c>
      <c r="E91" s="3" t="s">
        <v>82</v>
      </c>
      <c r="F91" s="3" t="s">
        <v>82</v>
      </c>
      <c r="G91" s="25" t="s">
        <v>79</v>
      </c>
      <c r="H91" s="22"/>
      <c r="I91" s="19" t="s">
        <v>417</v>
      </c>
      <c r="J91" s="3" t="s">
        <v>71</v>
      </c>
      <c r="K91" s="3" t="s">
        <v>72</v>
      </c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 t="str">
        <f>""</f>
        <v/>
      </c>
      <c r="AA91" s="3"/>
      <c r="AB91" s="3"/>
      <c r="AC91" s="3"/>
      <c r="AD91" s="3"/>
      <c r="AE91" s="2"/>
      <c r="AF91" s="3" t="str">
        <f>""</f>
        <v/>
      </c>
      <c r="AG91" s="3"/>
      <c r="AH91" s="3"/>
      <c r="AI91" s="3"/>
      <c r="AJ91" s="3"/>
      <c r="AK91" s="3"/>
      <c r="AL91" s="3" t="str">
        <f>""</f>
        <v/>
      </c>
      <c r="AM91" s="3"/>
      <c r="AN91" s="3"/>
      <c r="AO91" s="3"/>
      <c r="AP91" s="3"/>
      <c r="AQ91" s="2"/>
      <c r="AR91" s="3" t="str">
        <f>""</f>
        <v/>
      </c>
      <c r="AS91" s="3"/>
      <c r="AT91" s="3"/>
      <c r="AU91" s="3"/>
      <c r="AV91" s="3"/>
      <c r="AW91" s="3"/>
      <c r="AX91" s="3" t="str">
        <f>""</f>
        <v/>
      </c>
      <c r="AY91" s="3"/>
      <c r="AZ91" s="3"/>
      <c r="BA91" s="3"/>
      <c r="BB91" s="3"/>
      <c r="BC91" s="3"/>
      <c r="BD91" s="3"/>
      <c r="BE91" s="2"/>
      <c r="BF91" s="3"/>
      <c r="BG91" s="3"/>
      <c r="BH91" s="3"/>
      <c r="BI91" s="3"/>
      <c r="BJ91" s="3"/>
      <c r="BK91" s="3"/>
      <c r="BL91" s="3"/>
      <c r="BM91" s="13"/>
    </row>
    <row r="92" spans="1:66" x14ac:dyDescent="0.15">
      <c r="A92" s="22">
        <v>16359</v>
      </c>
      <c r="B92" s="19" t="s">
        <v>68</v>
      </c>
      <c r="C92" s="3" t="s">
        <v>152</v>
      </c>
      <c r="D92" s="3" t="s">
        <v>82</v>
      </c>
      <c r="E92" s="3" t="s">
        <v>82</v>
      </c>
      <c r="F92" s="3" t="s">
        <v>82</v>
      </c>
      <c r="G92" s="25" t="s">
        <v>79</v>
      </c>
      <c r="H92" s="22"/>
      <c r="I92" s="19" t="s">
        <v>440</v>
      </c>
      <c r="J92" s="3" t="s">
        <v>71</v>
      </c>
      <c r="K92" s="3" t="s">
        <v>72</v>
      </c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 t="str">
        <f>""</f>
        <v/>
      </c>
      <c r="AA92" s="3"/>
      <c r="AB92" s="3"/>
      <c r="AC92" s="3"/>
      <c r="AD92" s="3"/>
      <c r="AE92" s="2"/>
      <c r="AF92" s="3" t="str">
        <f>""</f>
        <v/>
      </c>
      <c r="AG92" s="3"/>
      <c r="AH92" s="3"/>
      <c r="AI92" s="3"/>
      <c r="AJ92" s="3"/>
      <c r="AK92" s="3"/>
      <c r="AL92" s="3" t="str">
        <f>""</f>
        <v/>
      </c>
      <c r="AM92" s="3"/>
      <c r="AN92" s="3"/>
      <c r="AO92" s="3"/>
      <c r="AP92" s="3"/>
      <c r="AQ92" s="2"/>
      <c r="AR92" s="3" t="str">
        <f>""</f>
        <v/>
      </c>
      <c r="AS92" s="3"/>
      <c r="AT92" s="3"/>
      <c r="AU92" s="3"/>
      <c r="AV92" s="3"/>
      <c r="AW92" s="3"/>
      <c r="AX92" s="3" t="str">
        <f>""</f>
        <v/>
      </c>
      <c r="AY92" s="3"/>
      <c r="AZ92" s="3"/>
      <c r="BA92" s="3"/>
      <c r="BB92" s="3"/>
      <c r="BC92" s="3"/>
      <c r="BD92" s="3"/>
      <c r="BE92" s="2"/>
      <c r="BF92" s="3"/>
      <c r="BG92" s="3"/>
      <c r="BH92" s="3"/>
      <c r="BI92" s="3"/>
      <c r="BJ92" s="3"/>
      <c r="BK92" s="3"/>
      <c r="BL92" s="3"/>
      <c r="BM92" s="13"/>
    </row>
    <row r="93" spans="1:66" ht="27" x14ac:dyDescent="0.15">
      <c r="A93" s="22">
        <v>16360</v>
      </c>
      <c r="B93" s="19" t="s">
        <v>68</v>
      </c>
      <c r="C93" s="3" t="s">
        <v>303</v>
      </c>
      <c r="D93" s="3" t="s">
        <v>82</v>
      </c>
      <c r="E93" s="3" t="s">
        <v>82</v>
      </c>
      <c r="F93" s="3" t="s">
        <v>82</v>
      </c>
      <c r="G93" s="25" t="s">
        <v>79</v>
      </c>
      <c r="H93" s="22" t="s">
        <v>624</v>
      </c>
      <c r="I93" s="19" t="s">
        <v>518</v>
      </c>
      <c r="J93" s="3" t="s">
        <v>71</v>
      </c>
      <c r="K93" s="3" t="s">
        <v>72</v>
      </c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 t="s">
        <v>625</v>
      </c>
      <c r="Z93" s="3" t="str">
        <f>"420625199312066527"</f>
        <v>420625199312066527</v>
      </c>
      <c r="AA93" s="3" t="s">
        <v>85</v>
      </c>
      <c r="AB93" s="3" t="s">
        <v>207</v>
      </c>
      <c r="AC93" s="3" t="s">
        <v>626</v>
      </c>
      <c r="AD93" s="3">
        <v>18889407756</v>
      </c>
      <c r="AE93" s="2" t="s">
        <v>627</v>
      </c>
      <c r="AF93" s="3" t="str">
        <f>"410327199508124041"</f>
        <v>410327199508124041</v>
      </c>
      <c r="AG93" s="3" t="s">
        <v>85</v>
      </c>
      <c r="AH93" s="3" t="s">
        <v>207</v>
      </c>
      <c r="AI93" s="3" t="s">
        <v>628</v>
      </c>
      <c r="AJ93" s="3">
        <v>15501876036</v>
      </c>
      <c r="AK93" s="3" t="s">
        <v>629</v>
      </c>
      <c r="AL93" s="3" t="str">
        <f>"610404199210041049"</f>
        <v>610404199210041049</v>
      </c>
      <c r="AM93" s="3" t="s">
        <v>85</v>
      </c>
      <c r="AN93" s="3" t="s">
        <v>207</v>
      </c>
      <c r="AO93" s="3" t="s">
        <v>630</v>
      </c>
      <c r="AP93" s="3">
        <v>18289649358</v>
      </c>
      <c r="AQ93" s="2"/>
      <c r="AR93" s="3" t="str">
        <f>""</f>
        <v/>
      </c>
      <c r="AS93" s="3"/>
      <c r="AT93" s="3"/>
      <c r="AU93" s="3"/>
      <c r="AV93" s="3"/>
      <c r="AW93" s="3"/>
      <c r="AX93" s="3" t="str">
        <f>""</f>
        <v/>
      </c>
      <c r="AY93" s="3"/>
      <c r="AZ93" s="3"/>
      <c r="BA93" s="3"/>
      <c r="BB93" s="3"/>
      <c r="BC93" s="3" t="s">
        <v>95</v>
      </c>
      <c r="BD93" s="3">
        <v>13307609500</v>
      </c>
      <c r="BE93" s="2" t="s">
        <v>70</v>
      </c>
      <c r="BF93" s="3" t="s">
        <v>96</v>
      </c>
      <c r="BG93" s="3"/>
      <c r="BH93" s="3"/>
      <c r="BI93" s="3"/>
      <c r="BJ93" s="3"/>
      <c r="BK93" s="3"/>
      <c r="BL93" s="3"/>
      <c r="BM93" s="13"/>
    </row>
    <row r="94" spans="1:66" ht="27" x14ac:dyDescent="0.15">
      <c r="A94" s="22">
        <v>16361</v>
      </c>
      <c r="B94" s="19" t="s">
        <v>68</v>
      </c>
      <c r="C94" s="3" t="s">
        <v>81</v>
      </c>
      <c r="D94" s="3" t="s">
        <v>82</v>
      </c>
      <c r="E94" s="3" t="s">
        <v>82</v>
      </c>
      <c r="F94" s="3" t="s">
        <v>82</v>
      </c>
      <c r="G94" s="25" t="s">
        <v>79</v>
      </c>
      <c r="H94" s="22" t="s">
        <v>631</v>
      </c>
      <c r="I94" s="19" t="s">
        <v>518</v>
      </c>
      <c r="J94" s="3" t="s">
        <v>71</v>
      </c>
      <c r="K94" s="3" t="s">
        <v>72</v>
      </c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 t="s">
        <v>625</v>
      </c>
      <c r="Z94" s="3" t="str">
        <f>"420625199312066527"</f>
        <v>420625199312066527</v>
      </c>
      <c r="AA94" s="3" t="s">
        <v>320</v>
      </c>
      <c r="AB94" s="3" t="s">
        <v>207</v>
      </c>
      <c r="AC94" s="3" t="s">
        <v>626</v>
      </c>
      <c r="AD94" s="3">
        <v>18889407756</v>
      </c>
      <c r="AE94" s="2" t="s">
        <v>629</v>
      </c>
      <c r="AF94" s="3" t="str">
        <f>"610404199210041049"</f>
        <v>610404199210041049</v>
      </c>
      <c r="AG94" s="3" t="s">
        <v>320</v>
      </c>
      <c r="AH94" s="3" t="s">
        <v>207</v>
      </c>
      <c r="AI94" s="3" t="s">
        <v>632</v>
      </c>
      <c r="AJ94" s="3">
        <v>18289649358</v>
      </c>
      <c r="AK94" s="3" t="s">
        <v>627</v>
      </c>
      <c r="AL94" s="3" t="str">
        <f>"410327199508124041"</f>
        <v>410327199508124041</v>
      </c>
      <c r="AM94" s="3" t="s">
        <v>320</v>
      </c>
      <c r="AN94" s="3" t="s">
        <v>207</v>
      </c>
      <c r="AO94" s="3" t="s">
        <v>628</v>
      </c>
      <c r="AP94" s="3">
        <v>15501876036</v>
      </c>
      <c r="AQ94" s="2"/>
      <c r="AR94" s="3" t="str">
        <f>""</f>
        <v/>
      </c>
      <c r="AS94" s="3"/>
      <c r="AT94" s="3"/>
      <c r="AU94" s="3"/>
      <c r="AV94" s="3"/>
      <c r="AW94" s="3"/>
      <c r="AX94" s="3" t="str">
        <f>""</f>
        <v/>
      </c>
      <c r="AY94" s="3"/>
      <c r="AZ94" s="3"/>
      <c r="BA94" s="3"/>
      <c r="BB94" s="3"/>
      <c r="BC94" s="3" t="s">
        <v>92</v>
      </c>
      <c r="BD94" s="3">
        <v>13118905225</v>
      </c>
      <c r="BE94" s="2" t="s">
        <v>70</v>
      </c>
      <c r="BF94" s="3" t="s">
        <v>633</v>
      </c>
      <c r="BG94" s="3"/>
      <c r="BH94" s="3"/>
      <c r="BI94" s="3"/>
      <c r="BJ94" s="3"/>
      <c r="BK94" s="3"/>
      <c r="BL94" s="3"/>
      <c r="BM94" s="13"/>
    </row>
    <row r="95" spans="1:66" ht="27" x14ac:dyDescent="0.15">
      <c r="A95" s="22">
        <v>16362</v>
      </c>
      <c r="B95" s="19" t="s">
        <v>68</v>
      </c>
      <c r="C95" s="3" t="s">
        <v>152</v>
      </c>
      <c r="D95" s="3" t="s">
        <v>82</v>
      </c>
      <c r="E95" s="3" t="s">
        <v>82</v>
      </c>
      <c r="F95" s="3" t="s">
        <v>82</v>
      </c>
      <c r="G95" s="25" t="s">
        <v>79</v>
      </c>
      <c r="H95" s="22" t="s">
        <v>634</v>
      </c>
      <c r="I95" s="19" t="s">
        <v>518</v>
      </c>
      <c r="J95" s="3" t="s">
        <v>71</v>
      </c>
      <c r="K95" s="3" t="s">
        <v>72</v>
      </c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 t="s">
        <v>550</v>
      </c>
      <c r="Z95" s="3" t="str">
        <f>"150403199607133622"</f>
        <v>150403199607133622</v>
      </c>
      <c r="AA95" s="3" t="s">
        <v>85</v>
      </c>
      <c r="AB95" s="3" t="s">
        <v>198</v>
      </c>
      <c r="AC95" s="3" t="s">
        <v>551</v>
      </c>
      <c r="AD95" s="3">
        <v>18789191725</v>
      </c>
      <c r="AE95" s="2" t="s">
        <v>548</v>
      </c>
      <c r="AF95" s="3" t="str">
        <f>"130282199502081425"</f>
        <v>130282199502081425</v>
      </c>
      <c r="AG95" s="3" t="s">
        <v>85</v>
      </c>
      <c r="AH95" s="3" t="s">
        <v>198</v>
      </c>
      <c r="AI95" s="3" t="s">
        <v>549</v>
      </c>
      <c r="AJ95" s="3">
        <v>18689686492</v>
      </c>
      <c r="AK95" s="3" t="s">
        <v>552</v>
      </c>
      <c r="AL95" s="3" t="str">
        <f>"46000719950401001X"</f>
        <v>46000719950401001X</v>
      </c>
      <c r="AM95" s="3" t="s">
        <v>85</v>
      </c>
      <c r="AN95" s="3" t="s">
        <v>198</v>
      </c>
      <c r="AO95" s="3" t="s">
        <v>553</v>
      </c>
      <c r="AP95" s="3">
        <v>18289609877</v>
      </c>
      <c r="AQ95" s="2"/>
      <c r="AR95" s="3" t="str">
        <f>""</f>
        <v/>
      </c>
      <c r="AS95" s="3"/>
      <c r="AT95" s="3"/>
      <c r="AU95" s="3"/>
      <c r="AV95" s="3"/>
      <c r="AW95" s="3"/>
      <c r="AX95" s="3" t="str">
        <f>""</f>
        <v/>
      </c>
      <c r="AY95" s="3"/>
      <c r="AZ95" s="3"/>
      <c r="BA95" s="3"/>
      <c r="BB95" s="3"/>
      <c r="BC95" s="3" t="s">
        <v>95</v>
      </c>
      <c r="BD95" s="3">
        <v>13307609500</v>
      </c>
      <c r="BE95" s="2" t="s">
        <v>93</v>
      </c>
      <c r="BF95" s="3" t="s">
        <v>96</v>
      </c>
      <c r="BG95" s="3"/>
      <c r="BH95" s="3"/>
      <c r="BI95" s="3"/>
      <c r="BJ95" s="3"/>
      <c r="BK95" s="3" t="s">
        <v>76</v>
      </c>
      <c r="BL95" s="3">
        <v>15248952040</v>
      </c>
      <c r="BM95" s="13" t="s">
        <v>78</v>
      </c>
      <c r="BN95" s="1" t="s">
        <v>635</v>
      </c>
    </row>
    <row r="96" spans="1:66" ht="27" x14ac:dyDescent="0.15">
      <c r="A96" s="22">
        <v>16363</v>
      </c>
      <c r="B96" s="19" t="s">
        <v>68</v>
      </c>
      <c r="C96" s="3" t="s">
        <v>636</v>
      </c>
      <c r="D96" s="3" t="s">
        <v>82</v>
      </c>
      <c r="E96" s="3" t="s">
        <v>82</v>
      </c>
      <c r="F96" s="3" t="s">
        <v>82</v>
      </c>
      <c r="G96" s="25" t="s">
        <v>79</v>
      </c>
      <c r="H96" s="22"/>
      <c r="I96" s="19" t="s">
        <v>482</v>
      </c>
      <c r="J96" s="3" t="s">
        <v>71</v>
      </c>
      <c r="K96" s="3" t="s">
        <v>72</v>
      </c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 t="str">
        <f>""</f>
        <v/>
      </c>
      <c r="AA96" s="3"/>
      <c r="AB96" s="3"/>
      <c r="AC96" s="3"/>
      <c r="AD96" s="3"/>
      <c r="AE96" s="2"/>
      <c r="AF96" s="3" t="str">
        <f>""</f>
        <v/>
      </c>
      <c r="AG96" s="3"/>
      <c r="AH96" s="3"/>
      <c r="AI96" s="3"/>
      <c r="AJ96" s="3"/>
      <c r="AK96" s="3"/>
      <c r="AL96" s="3" t="str">
        <f>""</f>
        <v/>
      </c>
      <c r="AM96" s="3"/>
      <c r="AN96" s="3"/>
      <c r="AO96" s="3"/>
      <c r="AP96" s="3"/>
      <c r="AQ96" s="2"/>
      <c r="AR96" s="3" t="str">
        <f>""</f>
        <v/>
      </c>
      <c r="AS96" s="3"/>
      <c r="AT96" s="3"/>
      <c r="AU96" s="3"/>
      <c r="AV96" s="3"/>
      <c r="AW96" s="3"/>
      <c r="AX96" s="3" t="str">
        <f>""</f>
        <v/>
      </c>
      <c r="AY96" s="3"/>
      <c r="AZ96" s="3"/>
      <c r="BA96" s="3"/>
      <c r="BB96" s="3"/>
      <c r="BC96" s="3"/>
      <c r="BD96" s="3"/>
      <c r="BE96" s="2"/>
      <c r="BF96" s="3"/>
      <c r="BG96" s="3"/>
      <c r="BH96" s="3"/>
      <c r="BI96" s="3"/>
      <c r="BJ96" s="3"/>
      <c r="BK96" s="3"/>
      <c r="BL96" s="3"/>
      <c r="BM96" s="13"/>
    </row>
    <row r="97" spans="1:66" ht="27" x14ac:dyDescent="0.15">
      <c r="A97" s="22">
        <v>16364</v>
      </c>
      <c r="B97" s="19" t="s">
        <v>68</v>
      </c>
      <c r="C97" s="3" t="s">
        <v>636</v>
      </c>
      <c r="D97" s="3" t="s">
        <v>82</v>
      </c>
      <c r="E97" s="3" t="s">
        <v>82</v>
      </c>
      <c r="F97" s="3" t="s">
        <v>82</v>
      </c>
      <c r="G97" s="25" t="s">
        <v>79</v>
      </c>
      <c r="H97" s="22" t="s">
        <v>637</v>
      </c>
      <c r="I97" s="19" t="s">
        <v>482</v>
      </c>
      <c r="J97" s="3" t="s">
        <v>71</v>
      </c>
      <c r="K97" s="3" t="s">
        <v>72</v>
      </c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 t="s">
        <v>638</v>
      </c>
      <c r="Z97" s="3" t="str">
        <f>"445322199312260015"</f>
        <v>445322199312260015</v>
      </c>
      <c r="AA97" s="3" t="s">
        <v>639</v>
      </c>
      <c r="AB97" s="3" t="s">
        <v>207</v>
      </c>
      <c r="AC97" s="3" t="s">
        <v>640</v>
      </c>
      <c r="AD97" s="3">
        <v>15501881768</v>
      </c>
      <c r="AE97" s="2" t="s">
        <v>641</v>
      </c>
      <c r="AF97" s="3" t="str">
        <f>"44030719950415311X"</f>
        <v>44030719950415311X</v>
      </c>
      <c r="AG97" s="3" t="s">
        <v>639</v>
      </c>
      <c r="AH97" s="3" t="s">
        <v>207</v>
      </c>
      <c r="AI97" s="3" t="s">
        <v>642</v>
      </c>
      <c r="AJ97" s="3">
        <v>15501897010</v>
      </c>
      <c r="AK97" s="3"/>
      <c r="AL97" s="3" t="str">
        <f>""</f>
        <v/>
      </c>
      <c r="AM97" s="3"/>
      <c r="AN97" s="3"/>
      <c r="AO97" s="3"/>
      <c r="AP97" s="3"/>
      <c r="AQ97" s="2"/>
      <c r="AR97" s="3" t="str">
        <f>""</f>
        <v/>
      </c>
      <c r="AS97" s="3"/>
      <c r="AT97" s="3"/>
      <c r="AU97" s="3"/>
      <c r="AV97" s="3"/>
      <c r="AW97" s="3"/>
      <c r="AX97" s="3" t="str">
        <f>""</f>
        <v/>
      </c>
      <c r="AY97" s="3"/>
      <c r="AZ97" s="3"/>
      <c r="BA97" s="3"/>
      <c r="BB97" s="3"/>
      <c r="BC97" s="3" t="s">
        <v>643</v>
      </c>
      <c r="BD97" s="3">
        <v>18038114096</v>
      </c>
      <c r="BE97" s="2" t="s">
        <v>70</v>
      </c>
      <c r="BF97" s="3" t="s">
        <v>644</v>
      </c>
      <c r="BG97" s="3"/>
      <c r="BH97" s="3"/>
      <c r="BI97" s="3"/>
      <c r="BJ97" s="3"/>
      <c r="BK97" s="3" t="s">
        <v>645</v>
      </c>
      <c r="BL97" s="3"/>
      <c r="BM97" s="13" t="s">
        <v>646</v>
      </c>
      <c r="BN97" s="1" t="s">
        <v>647</v>
      </c>
    </row>
    <row r="98" spans="1:66" ht="27" x14ac:dyDescent="0.15">
      <c r="A98" s="22">
        <v>16365</v>
      </c>
      <c r="B98" s="19" t="s">
        <v>68</v>
      </c>
      <c r="C98" s="3" t="s">
        <v>636</v>
      </c>
      <c r="D98" s="3" t="s">
        <v>82</v>
      </c>
      <c r="E98" s="3" t="s">
        <v>82</v>
      </c>
      <c r="F98" s="3" t="s">
        <v>82</v>
      </c>
      <c r="G98" s="25" t="s">
        <v>79</v>
      </c>
      <c r="H98" s="22"/>
      <c r="I98" s="19" t="s">
        <v>482</v>
      </c>
      <c r="J98" s="3" t="s">
        <v>71</v>
      </c>
      <c r="K98" s="3" t="s">
        <v>72</v>
      </c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 t="str">
        <f>""</f>
        <v/>
      </c>
      <c r="AA98" s="3"/>
      <c r="AB98" s="3"/>
      <c r="AC98" s="3"/>
      <c r="AD98" s="3"/>
      <c r="AE98" s="2"/>
      <c r="AF98" s="3" t="str">
        <f>""</f>
        <v/>
      </c>
      <c r="AG98" s="3"/>
      <c r="AH98" s="3"/>
      <c r="AI98" s="3"/>
      <c r="AJ98" s="3"/>
      <c r="AK98" s="3"/>
      <c r="AL98" s="3" t="str">
        <f>""</f>
        <v/>
      </c>
      <c r="AM98" s="3"/>
      <c r="AN98" s="3"/>
      <c r="AO98" s="3"/>
      <c r="AP98" s="3"/>
      <c r="AQ98" s="2"/>
      <c r="AR98" s="3" t="str">
        <f>""</f>
        <v/>
      </c>
      <c r="AS98" s="3"/>
      <c r="AT98" s="3"/>
      <c r="AU98" s="3"/>
      <c r="AV98" s="3"/>
      <c r="AW98" s="3"/>
      <c r="AX98" s="3" t="str">
        <f>""</f>
        <v/>
      </c>
      <c r="AY98" s="3"/>
      <c r="AZ98" s="3"/>
      <c r="BA98" s="3"/>
      <c r="BB98" s="3"/>
      <c r="BC98" s="3"/>
      <c r="BD98" s="3"/>
      <c r="BE98" s="2"/>
      <c r="BF98" s="3"/>
      <c r="BG98" s="3"/>
      <c r="BH98" s="3"/>
      <c r="BI98" s="3"/>
      <c r="BJ98" s="3"/>
      <c r="BK98" s="3"/>
      <c r="BL98" s="3"/>
      <c r="BM98" s="13"/>
    </row>
    <row r="99" spans="1:66" ht="27" x14ac:dyDescent="0.15">
      <c r="A99" s="22">
        <v>16366</v>
      </c>
      <c r="B99" s="19" t="s">
        <v>68</v>
      </c>
      <c r="C99" s="3" t="s">
        <v>648</v>
      </c>
      <c r="D99" s="3" t="s">
        <v>82</v>
      </c>
      <c r="E99" s="3" t="s">
        <v>82</v>
      </c>
      <c r="F99" s="3" t="s">
        <v>82</v>
      </c>
      <c r="G99" s="25" t="s">
        <v>79</v>
      </c>
      <c r="H99" s="22" t="s">
        <v>649</v>
      </c>
      <c r="I99" s="19" t="s">
        <v>440</v>
      </c>
      <c r="J99" s="3" t="s">
        <v>71</v>
      </c>
      <c r="K99" s="3" t="s">
        <v>72</v>
      </c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 t="s">
        <v>650</v>
      </c>
      <c r="Z99" s="3" t="str">
        <f>"430722199605170123"</f>
        <v>430722199605170123</v>
      </c>
      <c r="AA99" s="3" t="s">
        <v>85</v>
      </c>
      <c r="AB99" s="3" t="s">
        <v>198</v>
      </c>
      <c r="AC99" s="3" t="s">
        <v>651</v>
      </c>
      <c r="AD99" s="3">
        <v>15708919637</v>
      </c>
      <c r="AE99" s="2"/>
      <c r="AF99" s="3" t="str">
        <f>""</f>
        <v/>
      </c>
      <c r="AG99" s="3"/>
      <c r="AH99" s="3"/>
      <c r="AI99" s="3"/>
      <c r="AJ99" s="3"/>
      <c r="AK99" s="3"/>
      <c r="AL99" s="3" t="str">
        <f>""</f>
        <v/>
      </c>
      <c r="AM99" s="3"/>
      <c r="AN99" s="3"/>
      <c r="AO99" s="3"/>
      <c r="AP99" s="3"/>
      <c r="AQ99" s="2"/>
      <c r="AR99" s="3" t="str">
        <f>""</f>
        <v/>
      </c>
      <c r="AS99" s="3"/>
      <c r="AT99" s="3"/>
      <c r="AU99" s="3"/>
      <c r="AV99" s="3"/>
      <c r="AW99" s="3"/>
      <c r="AX99" s="3" t="str">
        <f>""</f>
        <v/>
      </c>
      <c r="AY99" s="3"/>
      <c r="AZ99" s="3"/>
      <c r="BA99" s="3"/>
      <c r="BB99" s="3"/>
      <c r="BC99" s="3"/>
      <c r="BD99" s="3"/>
      <c r="BE99" s="2"/>
      <c r="BF99" s="3"/>
      <c r="BG99" s="3"/>
      <c r="BH99" s="3"/>
      <c r="BI99" s="3"/>
      <c r="BJ99" s="3"/>
      <c r="BK99" s="3" t="s">
        <v>76</v>
      </c>
      <c r="BL99" s="3">
        <v>15248952040</v>
      </c>
      <c r="BM99" s="13" t="s">
        <v>78</v>
      </c>
      <c r="BN99" s="1" t="s">
        <v>106</v>
      </c>
    </row>
    <row r="100" spans="1:66" ht="27" x14ac:dyDescent="0.15">
      <c r="A100" s="22">
        <v>16368</v>
      </c>
      <c r="B100" s="19" t="s">
        <v>68</v>
      </c>
      <c r="C100" s="3" t="s">
        <v>652</v>
      </c>
      <c r="D100" s="3" t="s">
        <v>82</v>
      </c>
      <c r="E100" s="3" t="s">
        <v>82</v>
      </c>
      <c r="F100" s="3" t="s">
        <v>82</v>
      </c>
      <c r="G100" s="25" t="s">
        <v>79</v>
      </c>
      <c r="H100" s="22"/>
      <c r="I100" s="19" t="s">
        <v>482</v>
      </c>
      <c r="J100" s="3" t="s">
        <v>71</v>
      </c>
      <c r="K100" s="3" t="s">
        <v>72</v>
      </c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 t="str">
        <f>""</f>
        <v/>
      </c>
      <c r="AA100" s="3"/>
      <c r="AB100" s="3"/>
      <c r="AC100" s="3"/>
      <c r="AD100" s="3"/>
      <c r="AE100" s="2"/>
      <c r="AF100" s="3" t="str">
        <f>""</f>
        <v/>
      </c>
      <c r="AG100" s="3"/>
      <c r="AH100" s="3"/>
      <c r="AI100" s="3"/>
      <c r="AJ100" s="3"/>
      <c r="AK100" s="3"/>
      <c r="AL100" s="3" t="str">
        <f>""</f>
        <v/>
      </c>
      <c r="AM100" s="3"/>
      <c r="AN100" s="3"/>
      <c r="AO100" s="3"/>
      <c r="AP100" s="3"/>
      <c r="AQ100" s="2"/>
      <c r="AR100" s="3" t="str">
        <f>""</f>
        <v/>
      </c>
      <c r="AS100" s="3"/>
      <c r="AT100" s="3"/>
      <c r="AU100" s="3"/>
      <c r="AV100" s="3"/>
      <c r="AW100" s="3"/>
      <c r="AX100" s="3" t="str">
        <f>""</f>
        <v/>
      </c>
      <c r="AY100" s="3"/>
      <c r="AZ100" s="3"/>
      <c r="BA100" s="3"/>
      <c r="BB100" s="3"/>
      <c r="BC100" s="3"/>
      <c r="BD100" s="3"/>
      <c r="BE100" s="2"/>
      <c r="BF100" s="3"/>
      <c r="BG100" s="3"/>
      <c r="BH100" s="3"/>
      <c r="BI100" s="3"/>
      <c r="BJ100" s="3"/>
      <c r="BK100" s="3"/>
      <c r="BL100" s="3"/>
      <c r="BM100" s="13"/>
    </row>
    <row r="101" spans="1:66" ht="27" x14ac:dyDescent="0.15">
      <c r="A101" s="22">
        <v>16370</v>
      </c>
      <c r="B101" s="19" t="s">
        <v>68</v>
      </c>
      <c r="C101" s="3" t="s">
        <v>636</v>
      </c>
      <c r="D101" s="3" t="s">
        <v>82</v>
      </c>
      <c r="E101" s="3" t="s">
        <v>82</v>
      </c>
      <c r="F101" s="3" t="s">
        <v>82</v>
      </c>
      <c r="G101" s="25" t="s">
        <v>79</v>
      </c>
      <c r="H101" s="22" t="s">
        <v>653</v>
      </c>
      <c r="I101" s="19" t="s">
        <v>482</v>
      </c>
      <c r="J101" s="3" t="s">
        <v>71</v>
      </c>
      <c r="K101" s="3" t="s">
        <v>72</v>
      </c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 t="s">
        <v>654</v>
      </c>
      <c r="Z101" s="3" t="str">
        <f>"410302199412171516"</f>
        <v>410302199412171516</v>
      </c>
      <c r="AA101" s="3" t="s">
        <v>655</v>
      </c>
      <c r="AB101" s="3" t="s">
        <v>207</v>
      </c>
      <c r="AC101" s="3" t="s">
        <v>656</v>
      </c>
      <c r="AD101" s="3">
        <v>13907548715</v>
      </c>
      <c r="AE101" s="2" t="s">
        <v>657</v>
      </c>
      <c r="AF101" s="3" t="str">
        <f>"450330199302102141"</f>
        <v>450330199302102141</v>
      </c>
      <c r="AG101" s="3" t="s">
        <v>658</v>
      </c>
      <c r="AH101" s="3" t="s">
        <v>207</v>
      </c>
      <c r="AI101" s="3" t="s">
        <v>659</v>
      </c>
      <c r="AJ101" s="3">
        <v>18389798150</v>
      </c>
      <c r="AK101" s="3" t="s">
        <v>660</v>
      </c>
      <c r="AL101" s="3" t="str">
        <f>"622827199401160622"</f>
        <v>622827199401160622</v>
      </c>
      <c r="AM101" s="3" t="s">
        <v>661</v>
      </c>
      <c r="AN101" s="3" t="s">
        <v>207</v>
      </c>
      <c r="AO101" s="3" t="s">
        <v>662</v>
      </c>
      <c r="AP101" s="3">
        <v>18789099562</v>
      </c>
      <c r="AQ101" s="2"/>
      <c r="AR101" s="3" t="str">
        <f>""</f>
        <v/>
      </c>
      <c r="AS101" s="3"/>
      <c r="AT101" s="3"/>
      <c r="AU101" s="3"/>
      <c r="AV101" s="3"/>
      <c r="AW101" s="3"/>
      <c r="AX101" s="3" t="str">
        <f>""</f>
        <v/>
      </c>
      <c r="AY101" s="3"/>
      <c r="AZ101" s="3"/>
      <c r="BA101" s="3"/>
      <c r="BB101" s="3"/>
      <c r="BC101" s="3" t="s">
        <v>643</v>
      </c>
      <c r="BD101" s="3">
        <v>13648656511</v>
      </c>
      <c r="BE101" s="2" t="s">
        <v>70</v>
      </c>
      <c r="BF101" s="3" t="s">
        <v>644</v>
      </c>
      <c r="BG101" s="3" t="s">
        <v>645</v>
      </c>
      <c r="BH101" s="3">
        <v>13648681671</v>
      </c>
      <c r="BI101" s="3" t="s">
        <v>70</v>
      </c>
      <c r="BJ101" s="3">
        <v>394129149</v>
      </c>
      <c r="BK101" s="3" t="s">
        <v>643</v>
      </c>
      <c r="BL101" s="3">
        <v>13648656511</v>
      </c>
      <c r="BM101" s="13" t="s">
        <v>663</v>
      </c>
      <c r="BN101" s="1" t="s">
        <v>644</v>
      </c>
    </row>
    <row r="102" spans="1:66" ht="27" x14ac:dyDescent="0.15">
      <c r="A102" s="22">
        <v>16371</v>
      </c>
      <c r="B102" s="19" t="s">
        <v>68</v>
      </c>
      <c r="C102" s="3" t="s">
        <v>652</v>
      </c>
      <c r="D102" s="3" t="s">
        <v>82</v>
      </c>
      <c r="E102" s="3" t="s">
        <v>82</v>
      </c>
      <c r="F102" s="3" t="s">
        <v>82</v>
      </c>
      <c r="G102" s="25" t="s">
        <v>79</v>
      </c>
      <c r="H102" s="22" t="s">
        <v>664</v>
      </c>
      <c r="I102" s="19" t="s">
        <v>518</v>
      </c>
      <c r="J102" s="3" t="s">
        <v>71</v>
      </c>
      <c r="K102" s="3" t="s">
        <v>72</v>
      </c>
      <c r="L102" s="3"/>
      <c r="M102" s="3"/>
      <c r="N102" s="3"/>
      <c r="O102" s="3" t="s">
        <v>665</v>
      </c>
      <c r="P102" s="3" t="s">
        <v>666</v>
      </c>
      <c r="Q102" s="3" t="s">
        <v>667</v>
      </c>
      <c r="R102" s="3"/>
      <c r="S102" s="3" t="s">
        <v>668</v>
      </c>
      <c r="T102" s="3"/>
      <c r="U102" s="3"/>
      <c r="V102" s="3"/>
      <c r="W102" s="3"/>
      <c r="X102" s="3"/>
      <c r="Y102" s="3" t="s">
        <v>669</v>
      </c>
      <c r="Z102" s="3" t="str">
        <f>"330824199408315922"</f>
        <v>330824199408315922</v>
      </c>
      <c r="AA102" s="3" t="s">
        <v>75</v>
      </c>
      <c r="AB102" s="3" t="s">
        <v>207</v>
      </c>
      <c r="AC102" s="3" t="s">
        <v>670</v>
      </c>
      <c r="AD102" s="3">
        <v>15501890693</v>
      </c>
      <c r="AE102" s="2"/>
      <c r="AF102" s="3" t="str">
        <f>""</f>
        <v/>
      </c>
      <c r="AG102" s="3"/>
      <c r="AH102" s="3"/>
      <c r="AI102" s="3"/>
      <c r="AJ102" s="3"/>
      <c r="AK102" s="3"/>
      <c r="AL102" s="3" t="str">
        <f>""</f>
        <v/>
      </c>
      <c r="AM102" s="3"/>
      <c r="AN102" s="3"/>
      <c r="AO102" s="3"/>
      <c r="AP102" s="3"/>
      <c r="AQ102" s="2"/>
      <c r="AR102" s="3" t="str">
        <f>""</f>
        <v/>
      </c>
      <c r="AS102" s="3"/>
      <c r="AT102" s="3"/>
      <c r="AU102" s="3"/>
      <c r="AV102" s="3"/>
      <c r="AW102" s="3"/>
      <c r="AX102" s="3" t="str">
        <f>""</f>
        <v/>
      </c>
      <c r="AY102" s="3"/>
      <c r="AZ102" s="3"/>
      <c r="BA102" s="3"/>
      <c r="BB102" s="3"/>
      <c r="BC102" s="3" t="s">
        <v>437</v>
      </c>
      <c r="BD102" s="3">
        <v>13036080178</v>
      </c>
      <c r="BE102" s="2" t="s">
        <v>671</v>
      </c>
      <c r="BF102" s="3" t="s">
        <v>438</v>
      </c>
      <c r="BG102" s="3"/>
      <c r="BH102" s="3"/>
      <c r="BI102" s="3"/>
      <c r="BJ102" s="3"/>
      <c r="BK102" s="3" t="s">
        <v>76</v>
      </c>
      <c r="BL102" s="3">
        <v>15248952040</v>
      </c>
      <c r="BM102" s="13" t="s">
        <v>672</v>
      </c>
      <c r="BN102" s="1" t="s">
        <v>106</v>
      </c>
    </row>
    <row r="103" spans="1:66" ht="27" x14ac:dyDescent="0.15">
      <c r="A103" s="22">
        <v>16373</v>
      </c>
      <c r="B103" s="19" t="s">
        <v>68</v>
      </c>
      <c r="C103" s="3" t="s">
        <v>143</v>
      </c>
      <c r="D103" s="3" t="s">
        <v>82</v>
      </c>
      <c r="E103" s="3" t="s">
        <v>82</v>
      </c>
      <c r="F103" s="3" t="s">
        <v>82</v>
      </c>
      <c r="G103" s="25" t="s">
        <v>79</v>
      </c>
      <c r="H103" s="22" t="s">
        <v>673</v>
      </c>
      <c r="I103" s="19" t="s">
        <v>482</v>
      </c>
      <c r="J103" s="3" t="s">
        <v>71</v>
      </c>
      <c r="K103" s="3" t="s">
        <v>72</v>
      </c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 t="s">
        <v>674</v>
      </c>
      <c r="Z103" s="3" t="str">
        <f>"530302199406010684"</f>
        <v>530302199406010684</v>
      </c>
      <c r="AA103" s="3" t="s">
        <v>675</v>
      </c>
      <c r="AB103" s="3" t="s">
        <v>207</v>
      </c>
      <c r="AC103" s="3" t="s">
        <v>676</v>
      </c>
      <c r="AD103" s="3">
        <v>13876380747</v>
      </c>
      <c r="AE103" s="2" t="s">
        <v>677</v>
      </c>
      <c r="AF103" s="3" t="str">
        <f>""</f>
        <v/>
      </c>
      <c r="AG103" s="3" t="s">
        <v>675</v>
      </c>
      <c r="AH103" s="3" t="s">
        <v>207</v>
      </c>
      <c r="AI103" s="3"/>
      <c r="AJ103" s="3"/>
      <c r="AK103" s="3" t="s">
        <v>678</v>
      </c>
      <c r="AL103" s="3" t="str">
        <f>""</f>
        <v/>
      </c>
      <c r="AM103" s="3" t="s">
        <v>675</v>
      </c>
      <c r="AN103" s="3" t="s">
        <v>207</v>
      </c>
      <c r="AO103" s="3"/>
      <c r="AP103" s="3"/>
      <c r="AQ103" s="2"/>
      <c r="AR103" s="3" t="str">
        <f>""</f>
        <v/>
      </c>
      <c r="AS103" s="3"/>
      <c r="AT103" s="3"/>
      <c r="AU103" s="3"/>
      <c r="AV103" s="3"/>
      <c r="AW103" s="3"/>
      <c r="AX103" s="3" t="str">
        <f>""</f>
        <v/>
      </c>
      <c r="AY103" s="3"/>
      <c r="AZ103" s="3"/>
      <c r="BA103" s="3"/>
      <c r="BB103" s="3"/>
      <c r="BC103" s="3" t="s">
        <v>679</v>
      </c>
      <c r="BD103" s="3">
        <v>13307666685</v>
      </c>
      <c r="BE103" s="2" t="s">
        <v>70</v>
      </c>
      <c r="BF103" s="3"/>
      <c r="BG103" s="3" t="s">
        <v>680</v>
      </c>
      <c r="BH103" s="3">
        <v>18789260203</v>
      </c>
      <c r="BI103" s="3" t="s">
        <v>70</v>
      </c>
      <c r="BJ103" s="3"/>
      <c r="BK103" s="3" t="s">
        <v>681</v>
      </c>
      <c r="BL103" s="3" t="s">
        <v>682</v>
      </c>
      <c r="BM103" s="13"/>
    </row>
    <row r="104" spans="1:66" ht="27" x14ac:dyDescent="0.15">
      <c r="A104" s="22">
        <v>16374</v>
      </c>
      <c r="B104" s="19" t="s">
        <v>68</v>
      </c>
      <c r="C104" s="3" t="s">
        <v>652</v>
      </c>
      <c r="D104" s="3" t="s">
        <v>82</v>
      </c>
      <c r="E104" s="3" t="s">
        <v>82</v>
      </c>
      <c r="F104" s="3" t="s">
        <v>82</v>
      </c>
      <c r="G104" s="25" t="s">
        <v>79</v>
      </c>
      <c r="H104" s="22" t="s">
        <v>683</v>
      </c>
      <c r="I104" s="19" t="s">
        <v>482</v>
      </c>
      <c r="J104" s="3" t="s">
        <v>71</v>
      </c>
      <c r="K104" s="3" t="s">
        <v>72</v>
      </c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 t="s">
        <v>684</v>
      </c>
      <c r="Z104" s="3" t="str">
        <f>"130106199512070322"</f>
        <v>130106199512070322</v>
      </c>
      <c r="AA104" s="3" t="s">
        <v>675</v>
      </c>
      <c r="AB104" s="3" t="s">
        <v>685</v>
      </c>
      <c r="AC104" s="3" t="s">
        <v>686</v>
      </c>
      <c r="AD104" s="3">
        <v>15501880335</v>
      </c>
      <c r="AE104" s="2" t="s">
        <v>687</v>
      </c>
      <c r="AF104" s="3" t="str">
        <f>"522401199510301747"</f>
        <v>522401199510301747</v>
      </c>
      <c r="AG104" s="3" t="s">
        <v>688</v>
      </c>
      <c r="AH104" s="3" t="s">
        <v>685</v>
      </c>
      <c r="AI104" s="3" t="s">
        <v>689</v>
      </c>
      <c r="AJ104" s="3">
        <v>18289648949</v>
      </c>
      <c r="AK104" s="3" t="s">
        <v>690</v>
      </c>
      <c r="AL104" s="3" t="str">
        <f>"46000719951212042x"</f>
        <v>46000719951212042x</v>
      </c>
      <c r="AM104" s="3" t="s">
        <v>688</v>
      </c>
      <c r="AN104" s="3" t="s">
        <v>685</v>
      </c>
      <c r="AO104" s="3" t="s">
        <v>691</v>
      </c>
      <c r="AP104" s="3">
        <v>13976603610</v>
      </c>
      <c r="AQ104" s="2"/>
      <c r="AR104" s="3" t="str">
        <f>""</f>
        <v/>
      </c>
      <c r="AS104" s="3"/>
      <c r="AT104" s="3"/>
      <c r="AU104" s="3"/>
      <c r="AV104" s="3"/>
      <c r="AW104" s="3"/>
      <c r="AX104" s="3" t="str">
        <f>""</f>
        <v/>
      </c>
      <c r="AY104" s="3"/>
      <c r="AZ104" s="3"/>
      <c r="BA104" s="3"/>
      <c r="BB104" s="3"/>
      <c r="BC104" s="3"/>
      <c r="BD104" s="3"/>
      <c r="BE104" s="2"/>
      <c r="BF104" s="3"/>
      <c r="BG104" s="3"/>
      <c r="BH104" s="3"/>
      <c r="BI104" s="3"/>
      <c r="BJ104" s="3"/>
      <c r="BK104" s="3" t="s">
        <v>681</v>
      </c>
      <c r="BL104" s="3" t="s">
        <v>682</v>
      </c>
      <c r="BM104" s="13" t="s">
        <v>646</v>
      </c>
      <c r="BN104" s="1" t="s">
        <v>692</v>
      </c>
    </row>
    <row r="105" spans="1:66" ht="27" x14ac:dyDescent="0.15">
      <c r="A105" s="22">
        <v>16375</v>
      </c>
      <c r="B105" s="19" t="s">
        <v>68</v>
      </c>
      <c r="C105" s="3" t="s">
        <v>97</v>
      </c>
      <c r="D105" s="3" t="s">
        <v>82</v>
      </c>
      <c r="E105" s="3" t="s">
        <v>82</v>
      </c>
      <c r="F105" s="3" t="s">
        <v>82</v>
      </c>
      <c r="G105" s="25" t="s">
        <v>79</v>
      </c>
      <c r="H105" s="22"/>
      <c r="I105" s="19" t="s">
        <v>482</v>
      </c>
      <c r="J105" s="3" t="s">
        <v>71</v>
      </c>
      <c r="K105" s="3" t="s">
        <v>72</v>
      </c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 t="str">
        <f>""</f>
        <v/>
      </c>
      <c r="AA105" s="3"/>
      <c r="AB105" s="3"/>
      <c r="AC105" s="3"/>
      <c r="AD105" s="3"/>
      <c r="AE105" s="2"/>
      <c r="AF105" s="3" t="str">
        <f>""</f>
        <v/>
      </c>
      <c r="AG105" s="3"/>
      <c r="AH105" s="3"/>
      <c r="AI105" s="3"/>
      <c r="AJ105" s="3"/>
      <c r="AK105" s="3"/>
      <c r="AL105" s="3" t="str">
        <f>""</f>
        <v/>
      </c>
      <c r="AM105" s="3"/>
      <c r="AN105" s="3"/>
      <c r="AO105" s="3"/>
      <c r="AP105" s="3"/>
      <c r="AQ105" s="2"/>
      <c r="AR105" s="3" t="str">
        <f>""</f>
        <v/>
      </c>
      <c r="AS105" s="3"/>
      <c r="AT105" s="3"/>
      <c r="AU105" s="3"/>
      <c r="AV105" s="3"/>
      <c r="AW105" s="3"/>
      <c r="AX105" s="3" t="str">
        <f>""</f>
        <v/>
      </c>
      <c r="AY105" s="3"/>
      <c r="AZ105" s="3"/>
      <c r="BA105" s="3"/>
      <c r="BB105" s="3"/>
      <c r="BC105" s="3"/>
      <c r="BD105" s="3"/>
      <c r="BE105" s="2"/>
      <c r="BF105" s="3"/>
      <c r="BG105" s="3"/>
      <c r="BH105" s="3"/>
      <c r="BI105" s="3"/>
      <c r="BJ105" s="3"/>
      <c r="BK105" s="3"/>
      <c r="BL105" s="3"/>
      <c r="BM105" s="13"/>
    </row>
    <row r="106" spans="1:66" ht="27" x14ac:dyDescent="0.15">
      <c r="A106" s="22">
        <v>16376</v>
      </c>
      <c r="B106" s="19" t="s">
        <v>68</v>
      </c>
      <c r="C106" s="3" t="s">
        <v>97</v>
      </c>
      <c r="D106" s="3" t="s">
        <v>82</v>
      </c>
      <c r="E106" s="3" t="s">
        <v>82</v>
      </c>
      <c r="F106" s="3" t="s">
        <v>82</v>
      </c>
      <c r="G106" s="25" t="s">
        <v>79</v>
      </c>
      <c r="H106" s="22"/>
      <c r="I106" s="19" t="s">
        <v>482</v>
      </c>
      <c r="J106" s="3" t="s">
        <v>71</v>
      </c>
      <c r="K106" s="3" t="s">
        <v>72</v>
      </c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 t="str">
        <f>""</f>
        <v/>
      </c>
      <c r="AA106" s="3"/>
      <c r="AB106" s="3"/>
      <c r="AC106" s="3"/>
      <c r="AD106" s="3"/>
      <c r="AE106" s="2"/>
      <c r="AF106" s="3" t="str">
        <f>""</f>
        <v/>
      </c>
      <c r="AG106" s="3"/>
      <c r="AH106" s="3"/>
      <c r="AI106" s="3"/>
      <c r="AJ106" s="3"/>
      <c r="AK106" s="3"/>
      <c r="AL106" s="3" t="str">
        <f>""</f>
        <v/>
      </c>
      <c r="AM106" s="3"/>
      <c r="AN106" s="3"/>
      <c r="AO106" s="3"/>
      <c r="AP106" s="3"/>
      <c r="AQ106" s="2"/>
      <c r="AR106" s="3" t="str">
        <f>""</f>
        <v/>
      </c>
      <c r="AS106" s="3"/>
      <c r="AT106" s="3"/>
      <c r="AU106" s="3"/>
      <c r="AV106" s="3"/>
      <c r="AW106" s="3"/>
      <c r="AX106" s="3" t="str">
        <f>""</f>
        <v/>
      </c>
      <c r="AY106" s="3"/>
      <c r="AZ106" s="3"/>
      <c r="BA106" s="3"/>
      <c r="BB106" s="3"/>
      <c r="BC106" s="3"/>
      <c r="BD106" s="3"/>
      <c r="BE106" s="2"/>
      <c r="BF106" s="3"/>
      <c r="BG106" s="3"/>
      <c r="BH106" s="3"/>
      <c r="BI106" s="3"/>
      <c r="BJ106" s="3"/>
      <c r="BK106" s="3"/>
      <c r="BL106" s="3"/>
      <c r="BM106" s="13"/>
    </row>
    <row r="107" spans="1:66" ht="27" x14ac:dyDescent="0.15">
      <c r="A107" s="22">
        <v>16377</v>
      </c>
      <c r="B107" s="19" t="s">
        <v>68</v>
      </c>
      <c r="C107" s="3" t="s">
        <v>97</v>
      </c>
      <c r="D107" s="3" t="s">
        <v>82</v>
      </c>
      <c r="E107" s="3" t="s">
        <v>82</v>
      </c>
      <c r="F107" s="3" t="s">
        <v>82</v>
      </c>
      <c r="G107" s="25" t="s">
        <v>79</v>
      </c>
      <c r="H107" s="22"/>
      <c r="I107" s="19" t="s">
        <v>482</v>
      </c>
      <c r="J107" s="3" t="s">
        <v>71</v>
      </c>
      <c r="K107" s="3" t="s">
        <v>72</v>
      </c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 t="str">
        <f>""</f>
        <v/>
      </c>
      <c r="AA107" s="3"/>
      <c r="AB107" s="3"/>
      <c r="AC107" s="3"/>
      <c r="AD107" s="3"/>
      <c r="AE107" s="2"/>
      <c r="AF107" s="3" t="str">
        <f>""</f>
        <v/>
      </c>
      <c r="AG107" s="3"/>
      <c r="AH107" s="3"/>
      <c r="AI107" s="3"/>
      <c r="AJ107" s="3"/>
      <c r="AK107" s="3"/>
      <c r="AL107" s="3" t="str">
        <f>""</f>
        <v/>
      </c>
      <c r="AM107" s="3"/>
      <c r="AN107" s="3"/>
      <c r="AO107" s="3"/>
      <c r="AP107" s="3"/>
      <c r="AQ107" s="2"/>
      <c r="AR107" s="3" t="str">
        <f>""</f>
        <v/>
      </c>
      <c r="AS107" s="3"/>
      <c r="AT107" s="3"/>
      <c r="AU107" s="3"/>
      <c r="AV107" s="3"/>
      <c r="AW107" s="3"/>
      <c r="AX107" s="3" t="str">
        <f>""</f>
        <v/>
      </c>
      <c r="AY107" s="3"/>
      <c r="AZ107" s="3"/>
      <c r="BA107" s="3"/>
      <c r="BB107" s="3"/>
      <c r="BC107" s="3"/>
      <c r="BD107" s="3"/>
      <c r="BE107" s="2"/>
      <c r="BF107" s="3"/>
      <c r="BG107" s="3"/>
      <c r="BH107" s="3"/>
      <c r="BI107" s="3"/>
      <c r="BJ107" s="3"/>
      <c r="BK107" s="3"/>
      <c r="BL107" s="3"/>
      <c r="BM107" s="13"/>
    </row>
    <row r="108" spans="1:66" ht="27" x14ac:dyDescent="0.15">
      <c r="A108" s="22">
        <v>16378</v>
      </c>
      <c r="B108" s="19" t="s">
        <v>68</v>
      </c>
      <c r="C108" s="3" t="s">
        <v>125</v>
      </c>
      <c r="D108" s="3" t="s">
        <v>82</v>
      </c>
      <c r="E108" s="3" t="s">
        <v>82</v>
      </c>
      <c r="F108" s="3" t="s">
        <v>82</v>
      </c>
      <c r="G108" s="25" t="s">
        <v>79</v>
      </c>
      <c r="H108" s="22" t="s">
        <v>693</v>
      </c>
      <c r="I108" s="19" t="s">
        <v>518</v>
      </c>
      <c r="J108" s="3" t="s">
        <v>71</v>
      </c>
      <c r="K108" s="3" t="s">
        <v>72</v>
      </c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 t="s">
        <v>694</v>
      </c>
      <c r="Z108" s="3" t="str">
        <f>"210921199308300511"</f>
        <v>210921199308300511</v>
      </c>
      <c r="AA108" s="3" t="s">
        <v>110</v>
      </c>
      <c r="AB108" s="3" t="s">
        <v>207</v>
      </c>
      <c r="AC108" s="3" t="s">
        <v>695</v>
      </c>
      <c r="AD108" s="3">
        <v>15501893307</v>
      </c>
      <c r="AE108" s="2"/>
      <c r="AF108" s="3" t="str">
        <f>""</f>
        <v/>
      </c>
      <c r="AG108" s="3"/>
      <c r="AH108" s="3"/>
      <c r="AI108" s="3"/>
      <c r="AJ108" s="3"/>
      <c r="AK108" s="3"/>
      <c r="AL108" s="3" t="str">
        <f>""</f>
        <v/>
      </c>
      <c r="AM108" s="3"/>
      <c r="AN108" s="3"/>
      <c r="AO108" s="3"/>
      <c r="AP108" s="3"/>
      <c r="AQ108" s="2"/>
      <c r="AR108" s="3" t="str">
        <f>""</f>
        <v/>
      </c>
      <c r="AS108" s="3"/>
      <c r="AT108" s="3"/>
      <c r="AU108" s="3"/>
      <c r="AV108" s="3"/>
      <c r="AW108" s="3"/>
      <c r="AX108" s="3" t="str">
        <f>""</f>
        <v/>
      </c>
      <c r="AY108" s="3"/>
      <c r="AZ108" s="3"/>
      <c r="BA108" s="3"/>
      <c r="BB108" s="3"/>
      <c r="BC108" s="3"/>
      <c r="BD108" s="3"/>
      <c r="BE108" s="2"/>
      <c r="BF108" s="3"/>
      <c r="BG108" s="3"/>
      <c r="BH108" s="3"/>
      <c r="BI108" s="3"/>
      <c r="BJ108" s="3"/>
      <c r="BK108" s="3" t="s">
        <v>76</v>
      </c>
      <c r="BL108" s="3">
        <v>15248952040</v>
      </c>
      <c r="BM108" s="13" t="s">
        <v>78</v>
      </c>
      <c r="BN108" s="1" t="s">
        <v>106</v>
      </c>
    </row>
    <row r="109" spans="1:66" ht="27" x14ac:dyDescent="0.15">
      <c r="A109" s="22">
        <v>16379</v>
      </c>
      <c r="B109" s="19" t="s">
        <v>68</v>
      </c>
      <c r="C109" s="3" t="s">
        <v>116</v>
      </c>
      <c r="D109" s="3" t="s">
        <v>82</v>
      </c>
      <c r="E109" s="3" t="s">
        <v>82</v>
      </c>
      <c r="F109" s="3" t="s">
        <v>82</v>
      </c>
      <c r="G109" s="25" t="s">
        <v>79</v>
      </c>
      <c r="H109" s="22" t="s">
        <v>696</v>
      </c>
      <c r="I109" s="19" t="s">
        <v>518</v>
      </c>
      <c r="J109" s="3" t="s">
        <v>71</v>
      </c>
      <c r="K109" s="3" t="s">
        <v>72</v>
      </c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 t="s">
        <v>138</v>
      </c>
      <c r="Z109" s="3" t="str">
        <f>"36242619940719061X"</f>
        <v>36242619940719061X</v>
      </c>
      <c r="AA109" s="3" t="s">
        <v>73</v>
      </c>
      <c r="AB109" s="3" t="s">
        <v>155</v>
      </c>
      <c r="AC109" s="3" t="s">
        <v>443</v>
      </c>
      <c r="AD109" s="3">
        <v>18289640747</v>
      </c>
      <c r="AE109" s="2" t="s">
        <v>697</v>
      </c>
      <c r="AF109" s="3" t="str">
        <f>"411325199701135023"</f>
        <v>411325199701135023</v>
      </c>
      <c r="AG109" s="3" t="s">
        <v>73</v>
      </c>
      <c r="AH109" s="3" t="s">
        <v>155</v>
      </c>
      <c r="AI109" s="3" t="s">
        <v>698</v>
      </c>
      <c r="AJ109" s="3">
        <v>15501893362</v>
      </c>
      <c r="AK109" s="3" t="s">
        <v>699</v>
      </c>
      <c r="AL109" s="3" t="str">
        <f>"61230119930325354X"</f>
        <v>61230119930325354X</v>
      </c>
      <c r="AM109" s="3" t="s">
        <v>73</v>
      </c>
      <c r="AN109" s="3" t="s">
        <v>155</v>
      </c>
      <c r="AO109" s="3" t="s">
        <v>700</v>
      </c>
      <c r="AP109" s="3">
        <v>18289640908</v>
      </c>
      <c r="AQ109" s="2"/>
      <c r="AR109" s="3" t="str">
        <f>""</f>
        <v/>
      </c>
      <c r="AS109" s="3"/>
      <c r="AT109" s="3"/>
      <c r="AU109" s="3"/>
      <c r="AV109" s="3"/>
      <c r="AW109" s="3"/>
      <c r="AX109" s="3" t="str">
        <f>""</f>
        <v/>
      </c>
      <c r="AY109" s="3"/>
      <c r="AZ109" s="3"/>
      <c r="BA109" s="3"/>
      <c r="BB109" s="3"/>
      <c r="BC109" s="3" t="s">
        <v>701</v>
      </c>
      <c r="BD109" s="3">
        <v>18976176119</v>
      </c>
      <c r="BE109" s="2" t="s">
        <v>77</v>
      </c>
      <c r="BF109" s="3" t="s">
        <v>702</v>
      </c>
      <c r="BG109" s="3" t="s">
        <v>703</v>
      </c>
      <c r="BH109" s="3">
        <v>15008088177</v>
      </c>
      <c r="BI109" s="3" t="s">
        <v>77</v>
      </c>
      <c r="BJ109" s="3"/>
      <c r="BK109" s="3"/>
      <c r="BL109" s="3"/>
      <c r="BM109" s="13"/>
    </row>
    <row r="110" spans="1:66" ht="27" x14ac:dyDescent="0.15">
      <c r="A110" s="22">
        <v>16380</v>
      </c>
      <c r="B110" s="19" t="s">
        <v>68</v>
      </c>
      <c r="C110" s="3" t="s">
        <v>97</v>
      </c>
      <c r="D110" s="3" t="s">
        <v>82</v>
      </c>
      <c r="E110" s="3" t="s">
        <v>82</v>
      </c>
      <c r="F110" s="3" t="s">
        <v>82</v>
      </c>
      <c r="G110" s="25" t="s">
        <v>79</v>
      </c>
      <c r="H110" s="22"/>
      <c r="I110" s="19" t="s">
        <v>249</v>
      </c>
      <c r="J110" s="3" t="s">
        <v>71</v>
      </c>
      <c r="K110" s="3" t="s">
        <v>72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 t="str">
        <f>""</f>
        <v/>
      </c>
      <c r="AA110" s="3"/>
      <c r="AB110" s="3"/>
      <c r="AC110" s="3"/>
      <c r="AD110" s="3"/>
      <c r="AE110" s="2"/>
      <c r="AF110" s="3" t="str">
        <f>""</f>
        <v/>
      </c>
      <c r="AG110" s="3"/>
      <c r="AH110" s="3"/>
      <c r="AI110" s="3"/>
      <c r="AJ110" s="3"/>
      <c r="AK110" s="3"/>
      <c r="AL110" s="3" t="str">
        <f>""</f>
        <v/>
      </c>
      <c r="AM110" s="3"/>
      <c r="AN110" s="3"/>
      <c r="AO110" s="3"/>
      <c r="AP110" s="3"/>
      <c r="AQ110" s="2"/>
      <c r="AR110" s="3" t="str">
        <f>""</f>
        <v/>
      </c>
      <c r="AS110" s="3"/>
      <c r="AT110" s="3"/>
      <c r="AU110" s="3"/>
      <c r="AV110" s="3"/>
      <c r="AW110" s="3"/>
      <c r="AX110" s="3" t="str">
        <f>""</f>
        <v/>
      </c>
      <c r="AY110" s="3"/>
      <c r="AZ110" s="3"/>
      <c r="BA110" s="3"/>
      <c r="BB110" s="3"/>
      <c r="BC110" s="3"/>
      <c r="BD110" s="3"/>
      <c r="BE110" s="2"/>
      <c r="BF110" s="3"/>
      <c r="BG110" s="3"/>
      <c r="BH110" s="3"/>
      <c r="BI110" s="3"/>
      <c r="BJ110" s="3"/>
      <c r="BK110" s="3"/>
      <c r="BL110" s="3"/>
      <c r="BM110" s="13"/>
    </row>
    <row r="111" spans="1:66" x14ac:dyDescent="0.15">
      <c r="A111" s="22">
        <v>16382</v>
      </c>
      <c r="B111" s="19" t="s">
        <v>68</v>
      </c>
      <c r="C111" s="3" t="s">
        <v>143</v>
      </c>
      <c r="D111" s="3" t="s">
        <v>82</v>
      </c>
      <c r="E111" s="3" t="s">
        <v>82</v>
      </c>
      <c r="F111" s="3" t="s">
        <v>82</v>
      </c>
      <c r="G111" s="25" t="s">
        <v>79</v>
      </c>
      <c r="H111" s="22"/>
      <c r="I111" s="19" t="s">
        <v>249</v>
      </c>
      <c r="J111" s="3" t="s">
        <v>71</v>
      </c>
      <c r="K111" s="3" t="s">
        <v>72</v>
      </c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 t="str">
        <f>""</f>
        <v/>
      </c>
      <c r="AA111" s="3"/>
      <c r="AB111" s="3"/>
      <c r="AC111" s="3"/>
      <c r="AD111" s="3"/>
      <c r="AE111" s="2"/>
      <c r="AF111" s="3" t="str">
        <f>""</f>
        <v/>
      </c>
      <c r="AG111" s="3"/>
      <c r="AH111" s="3"/>
      <c r="AI111" s="3"/>
      <c r="AJ111" s="3"/>
      <c r="AK111" s="3"/>
      <c r="AL111" s="3" t="str">
        <f>""</f>
        <v/>
      </c>
      <c r="AM111" s="3"/>
      <c r="AN111" s="3"/>
      <c r="AO111" s="3"/>
      <c r="AP111" s="3"/>
      <c r="AQ111" s="2"/>
      <c r="AR111" s="3" t="str">
        <f>""</f>
        <v/>
      </c>
      <c r="AS111" s="3"/>
      <c r="AT111" s="3"/>
      <c r="AU111" s="3"/>
      <c r="AV111" s="3"/>
      <c r="AW111" s="3"/>
      <c r="AX111" s="3" t="str">
        <f>""</f>
        <v/>
      </c>
      <c r="AY111" s="3"/>
      <c r="AZ111" s="3"/>
      <c r="BA111" s="3"/>
      <c r="BB111" s="3"/>
      <c r="BC111" s="3"/>
      <c r="BD111" s="3"/>
      <c r="BE111" s="2"/>
      <c r="BF111" s="3"/>
      <c r="BG111" s="3"/>
      <c r="BH111" s="3"/>
      <c r="BI111" s="3"/>
      <c r="BJ111" s="3"/>
      <c r="BK111" s="3"/>
      <c r="BL111" s="3"/>
      <c r="BM111" s="13"/>
    </row>
    <row r="112" spans="1:66" ht="27" x14ac:dyDescent="0.15">
      <c r="A112" s="22">
        <v>16383</v>
      </c>
      <c r="B112" s="19" t="s">
        <v>68</v>
      </c>
      <c r="C112" s="3" t="s">
        <v>163</v>
      </c>
      <c r="D112" s="3" t="s">
        <v>82</v>
      </c>
      <c r="E112" s="3" t="s">
        <v>82</v>
      </c>
      <c r="F112" s="3" t="s">
        <v>82</v>
      </c>
      <c r="G112" s="25" t="s">
        <v>79</v>
      </c>
      <c r="H112" s="22"/>
      <c r="I112" s="19" t="s">
        <v>440</v>
      </c>
      <c r="J112" s="3" t="s">
        <v>71</v>
      </c>
      <c r="K112" s="3" t="s">
        <v>72</v>
      </c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 t="str">
        <f>""</f>
        <v/>
      </c>
      <c r="AA112" s="3"/>
      <c r="AB112" s="3"/>
      <c r="AC112" s="3"/>
      <c r="AD112" s="3"/>
      <c r="AE112" s="2"/>
      <c r="AF112" s="3" t="str">
        <f>""</f>
        <v/>
      </c>
      <c r="AG112" s="3"/>
      <c r="AH112" s="3"/>
      <c r="AI112" s="3"/>
      <c r="AJ112" s="3"/>
      <c r="AK112" s="3"/>
      <c r="AL112" s="3" t="str">
        <f>""</f>
        <v/>
      </c>
      <c r="AM112" s="3"/>
      <c r="AN112" s="3"/>
      <c r="AO112" s="3"/>
      <c r="AP112" s="3"/>
      <c r="AQ112" s="2"/>
      <c r="AR112" s="3" t="str">
        <f>""</f>
        <v/>
      </c>
      <c r="AS112" s="3"/>
      <c r="AT112" s="3"/>
      <c r="AU112" s="3"/>
      <c r="AV112" s="3"/>
      <c r="AW112" s="3"/>
      <c r="AX112" s="3" t="str">
        <f>""</f>
        <v/>
      </c>
      <c r="AY112" s="3"/>
      <c r="AZ112" s="3"/>
      <c r="BA112" s="3"/>
      <c r="BB112" s="3"/>
      <c r="BC112" s="3"/>
      <c r="BD112" s="3"/>
      <c r="BE112" s="2"/>
      <c r="BF112" s="3"/>
      <c r="BG112" s="3"/>
      <c r="BH112" s="3"/>
      <c r="BI112" s="3"/>
      <c r="BJ112" s="3"/>
      <c r="BK112" s="3"/>
      <c r="BL112" s="3"/>
      <c r="BM112" s="13"/>
    </row>
    <row r="113" spans="1:66" ht="54" x14ac:dyDescent="0.15">
      <c r="A113" s="22">
        <v>16384</v>
      </c>
      <c r="B113" s="19" t="s">
        <v>68</v>
      </c>
      <c r="C113" s="3" t="s">
        <v>704</v>
      </c>
      <c r="D113" s="3" t="s">
        <v>82</v>
      </c>
      <c r="E113" s="3" t="s">
        <v>82</v>
      </c>
      <c r="F113" s="3" t="s">
        <v>82</v>
      </c>
      <c r="G113" s="25" t="s">
        <v>79</v>
      </c>
      <c r="H113" s="22"/>
      <c r="I113" s="19" t="s">
        <v>249</v>
      </c>
      <c r="J113" s="3" t="s">
        <v>71</v>
      </c>
      <c r="K113" s="3" t="s">
        <v>72</v>
      </c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 t="str">
        <f>""</f>
        <v/>
      </c>
      <c r="AA113" s="3"/>
      <c r="AB113" s="3"/>
      <c r="AC113" s="3"/>
      <c r="AD113" s="3"/>
      <c r="AE113" s="2"/>
      <c r="AF113" s="3" t="str">
        <f>""</f>
        <v/>
      </c>
      <c r="AG113" s="3"/>
      <c r="AH113" s="3"/>
      <c r="AI113" s="3"/>
      <c r="AJ113" s="3"/>
      <c r="AK113" s="3"/>
      <c r="AL113" s="3" t="str">
        <f>""</f>
        <v/>
      </c>
      <c r="AM113" s="3"/>
      <c r="AN113" s="3"/>
      <c r="AO113" s="3"/>
      <c r="AP113" s="3"/>
      <c r="AQ113" s="2"/>
      <c r="AR113" s="3" t="str">
        <f>""</f>
        <v/>
      </c>
      <c r="AS113" s="3"/>
      <c r="AT113" s="3"/>
      <c r="AU113" s="3"/>
      <c r="AV113" s="3"/>
      <c r="AW113" s="3"/>
      <c r="AX113" s="3" t="str">
        <f>""</f>
        <v/>
      </c>
      <c r="AY113" s="3"/>
      <c r="AZ113" s="3"/>
      <c r="BA113" s="3"/>
      <c r="BB113" s="3"/>
      <c r="BC113" s="3"/>
      <c r="BD113" s="3"/>
      <c r="BE113" s="2"/>
      <c r="BF113" s="3"/>
      <c r="BG113" s="3"/>
      <c r="BH113" s="3"/>
      <c r="BI113" s="3"/>
      <c r="BJ113" s="3"/>
      <c r="BK113" s="3"/>
      <c r="BL113" s="3"/>
      <c r="BM113" s="13"/>
    </row>
    <row r="114" spans="1:66" ht="54" x14ac:dyDescent="0.15">
      <c r="A114" s="22">
        <v>16385</v>
      </c>
      <c r="B114" s="19" t="s">
        <v>68</v>
      </c>
      <c r="C114" s="3" t="s">
        <v>704</v>
      </c>
      <c r="D114" s="3" t="s">
        <v>82</v>
      </c>
      <c r="E114" s="3" t="s">
        <v>82</v>
      </c>
      <c r="F114" s="3" t="s">
        <v>82</v>
      </c>
      <c r="G114" s="25" t="s">
        <v>79</v>
      </c>
      <c r="H114" s="22"/>
      <c r="I114" s="19" t="s">
        <v>249</v>
      </c>
      <c r="J114" s="3" t="s">
        <v>71</v>
      </c>
      <c r="K114" s="3" t="s">
        <v>72</v>
      </c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 t="str">
        <f>""</f>
        <v/>
      </c>
      <c r="AA114" s="3"/>
      <c r="AB114" s="3"/>
      <c r="AC114" s="3"/>
      <c r="AD114" s="3"/>
      <c r="AE114" s="2"/>
      <c r="AF114" s="3" t="str">
        <f>""</f>
        <v/>
      </c>
      <c r="AG114" s="3"/>
      <c r="AH114" s="3"/>
      <c r="AI114" s="3"/>
      <c r="AJ114" s="3"/>
      <c r="AK114" s="3"/>
      <c r="AL114" s="3" t="str">
        <f>""</f>
        <v/>
      </c>
      <c r="AM114" s="3"/>
      <c r="AN114" s="3"/>
      <c r="AO114" s="3"/>
      <c r="AP114" s="3"/>
      <c r="AQ114" s="2"/>
      <c r="AR114" s="3" t="str">
        <f>""</f>
        <v/>
      </c>
      <c r="AS114" s="3"/>
      <c r="AT114" s="3"/>
      <c r="AU114" s="3"/>
      <c r="AV114" s="3"/>
      <c r="AW114" s="3"/>
      <c r="AX114" s="3" t="str">
        <f>""</f>
        <v/>
      </c>
      <c r="AY114" s="3"/>
      <c r="AZ114" s="3"/>
      <c r="BA114" s="3"/>
      <c r="BB114" s="3"/>
      <c r="BC114" s="3"/>
      <c r="BD114" s="3"/>
      <c r="BE114" s="2"/>
      <c r="BF114" s="3"/>
      <c r="BG114" s="3"/>
      <c r="BH114" s="3"/>
      <c r="BI114" s="3"/>
      <c r="BJ114" s="3"/>
      <c r="BK114" s="3"/>
      <c r="BL114" s="3"/>
      <c r="BM114" s="13"/>
    </row>
    <row r="115" spans="1:66" ht="27" x14ac:dyDescent="0.15">
      <c r="A115" s="22">
        <v>16386</v>
      </c>
      <c r="B115" s="19" t="s">
        <v>68</v>
      </c>
      <c r="C115" s="3" t="s">
        <v>125</v>
      </c>
      <c r="D115" s="3" t="s">
        <v>82</v>
      </c>
      <c r="E115" s="3" t="s">
        <v>82</v>
      </c>
      <c r="F115" s="3" t="s">
        <v>82</v>
      </c>
      <c r="G115" s="25" t="s">
        <v>79</v>
      </c>
      <c r="H115" s="22" t="s">
        <v>705</v>
      </c>
      <c r="I115" s="19" t="s">
        <v>440</v>
      </c>
      <c r="J115" s="3" t="s">
        <v>71</v>
      </c>
      <c r="K115" s="3" t="s">
        <v>72</v>
      </c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 t="s">
        <v>706</v>
      </c>
      <c r="Z115" s="3" t="str">
        <f>"511302199508265546"</f>
        <v>511302199508265546</v>
      </c>
      <c r="AA115" s="3" t="s">
        <v>75</v>
      </c>
      <c r="AB115" s="3" t="s">
        <v>207</v>
      </c>
      <c r="AC115" s="3" t="s">
        <v>707</v>
      </c>
      <c r="AD115" s="3">
        <v>18217890826</v>
      </c>
      <c r="AE115" s="2" t="s">
        <v>708</v>
      </c>
      <c r="AF115" s="3" t="str">
        <f>"411423199304021543"</f>
        <v>411423199304021543</v>
      </c>
      <c r="AG115" s="3" t="s">
        <v>75</v>
      </c>
      <c r="AH115" s="3" t="s">
        <v>207</v>
      </c>
      <c r="AI115" s="3" t="s">
        <v>709</v>
      </c>
      <c r="AJ115" s="3">
        <v>18289646536</v>
      </c>
      <c r="AK115" s="3" t="s">
        <v>710</v>
      </c>
      <c r="AL115" s="3" t="str">
        <f>"130431199507090612"</f>
        <v>130431199507090612</v>
      </c>
      <c r="AM115" s="3" t="s">
        <v>73</v>
      </c>
      <c r="AN115" s="3" t="s">
        <v>207</v>
      </c>
      <c r="AO115" s="3" t="s">
        <v>711</v>
      </c>
      <c r="AP115" s="3">
        <v>13036081740</v>
      </c>
      <c r="AQ115" s="2" t="s">
        <v>261</v>
      </c>
      <c r="AR115" s="3" t="str">
        <f>"13052419971006004X"</f>
        <v>13052419971006004X</v>
      </c>
      <c r="AS115" s="3" t="s">
        <v>73</v>
      </c>
      <c r="AT115" s="3" t="s">
        <v>100</v>
      </c>
      <c r="AU115" s="3" t="s">
        <v>262</v>
      </c>
      <c r="AV115" s="3">
        <v>15708997965</v>
      </c>
      <c r="AW115" s="3"/>
      <c r="AX115" s="3" t="str">
        <f>""</f>
        <v/>
      </c>
      <c r="AY115" s="3"/>
      <c r="AZ115" s="3"/>
      <c r="BA115" s="3"/>
      <c r="BB115" s="3"/>
      <c r="BC115" s="3" t="s">
        <v>142</v>
      </c>
      <c r="BD115" s="3">
        <v>15808901309</v>
      </c>
      <c r="BE115" s="2" t="s">
        <v>70</v>
      </c>
      <c r="BF115" s="3" t="s">
        <v>712</v>
      </c>
      <c r="BG115" s="3"/>
      <c r="BH115" s="3"/>
      <c r="BI115" s="3"/>
      <c r="BJ115" s="3"/>
      <c r="BK115" s="3"/>
      <c r="BL115" s="3"/>
      <c r="BM115" s="13"/>
    </row>
    <row r="116" spans="1:66" ht="27" x14ac:dyDescent="0.15">
      <c r="A116" s="22">
        <v>16387</v>
      </c>
      <c r="B116" s="19" t="s">
        <v>68</v>
      </c>
      <c r="C116" s="3" t="s">
        <v>125</v>
      </c>
      <c r="D116" s="3" t="s">
        <v>82</v>
      </c>
      <c r="E116" s="3" t="s">
        <v>82</v>
      </c>
      <c r="F116" s="3" t="s">
        <v>82</v>
      </c>
      <c r="G116" s="25" t="s">
        <v>79</v>
      </c>
      <c r="H116" s="22" t="s">
        <v>713</v>
      </c>
      <c r="I116" s="19" t="s">
        <v>440</v>
      </c>
      <c r="J116" s="3" t="s">
        <v>71</v>
      </c>
      <c r="K116" s="3" t="s">
        <v>72</v>
      </c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 t="s">
        <v>710</v>
      </c>
      <c r="Z116" s="3" t="str">
        <f>"130431199507090612"</f>
        <v>130431199507090612</v>
      </c>
      <c r="AA116" s="3" t="s">
        <v>73</v>
      </c>
      <c r="AB116" s="3" t="s">
        <v>207</v>
      </c>
      <c r="AC116" s="3" t="s">
        <v>711</v>
      </c>
      <c r="AD116" s="3">
        <v>18689705963</v>
      </c>
      <c r="AE116" s="2" t="s">
        <v>261</v>
      </c>
      <c r="AF116" s="3" t="str">
        <f>"130052419971006004X"</f>
        <v>130052419971006004X</v>
      </c>
      <c r="AG116" s="3" t="s">
        <v>73</v>
      </c>
      <c r="AH116" s="3" t="s">
        <v>100</v>
      </c>
      <c r="AI116" s="3" t="s">
        <v>262</v>
      </c>
      <c r="AJ116" s="3">
        <v>15708997965</v>
      </c>
      <c r="AK116" s="3" t="s">
        <v>706</v>
      </c>
      <c r="AL116" s="3" t="str">
        <f>"511302199508265546"</f>
        <v>511302199508265546</v>
      </c>
      <c r="AM116" s="3" t="s">
        <v>75</v>
      </c>
      <c r="AN116" s="3" t="s">
        <v>207</v>
      </c>
      <c r="AO116" s="3" t="s">
        <v>707</v>
      </c>
      <c r="AP116" s="3">
        <v>18217890826</v>
      </c>
      <c r="AQ116" s="2" t="s">
        <v>708</v>
      </c>
      <c r="AR116" s="3" t="str">
        <f>"411423199304021543"</f>
        <v>411423199304021543</v>
      </c>
      <c r="AS116" s="3" t="s">
        <v>75</v>
      </c>
      <c r="AT116" s="3" t="s">
        <v>207</v>
      </c>
      <c r="AU116" s="3" t="s">
        <v>709</v>
      </c>
      <c r="AV116" s="3">
        <v>18289646536</v>
      </c>
      <c r="AW116" s="3"/>
      <c r="AX116" s="3" t="str">
        <f>""</f>
        <v/>
      </c>
      <c r="AY116" s="3"/>
      <c r="AZ116" s="3"/>
      <c r="BA116" s="3"/>
      <c r="BB116" s="3"/>
      <c r="BC116" s="3" t="s">
        <v>142</v>
      </c>
      <c r="BD116" s="3">
        <v>15808901309</v>
      </c>
      <c r="BE116" s="2" t="s">
        <v>70</v>
      </c>
      <c r="BF116" s="3" t="s">
        <v>712</v>
      </c>
      <c r="BG116" s="3"/>
      <c r="BH116" s="3"/>
      <c r="BI116" s="3"/>
      <c r="BJ116" s="3"/>
      <c r="BK116" s="3"/>
      <c r="BL116" s="3"/>
      <c r="BM116" s="13"/>
    </row>
    <row r="117" spans="1:66" ht="27" x14ac:dyDescent="0.15">
      <c r="A117" s="22">
        <v>16388</v>
      </c>
      <c r="B117" s="19" t="s">
        <v>68</v>
      </c>
      <c r="C117" s="3" t="s">
        <v>81</v>
      </c>
      <c r="D117" s="3" t="s">
        <v>82</v>
      </c>
      <c r="E117" s="3" t="s">
        <v>82</v>
      </c>
      <c r="F117" s="3" t="s">
        <v>82</v>
      </c>
      <c r="G117" s="25" t="s">
        <v>79</v>
      </c>
      <c r="H117" s="22"/>
      <c r="I117" s="19" t="s">
        <v>249</v>
      </c>
      <c r="J117" s="3" t="s">
        <v>71</v>
      </c>
      <c r="K117" s="3" t="s">
        <v>72</v>
      </c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 t="str">
        <f>""</f>
        <v/>
      </c>
      <c r="AA117" s="3"/>
      <c r="AB117" s="3"/>
      <c r="AC117" s="3"/>
      <c r="AD117" s="3"/>
      <c r="AE117" s="2"/>
      <c r="AF117" s="3" t="str">
        <f>""</f>
        <v/>
      </c>
      <c r="AG117" s="3"/>
      <c r="AH117" s="3"/>
      <c r="AI117" s="3"/>
      <c r="AJ117" s="3"/>
      <c r="AK117" s="3"/>
      <c r="AL117" s="3" t="str">
        <f>""</f>
        <v/>
      </c>
      <c r="AM117" s="3"/>
      <c r="AN117" s="3"/>
      <c r="AO117" s="3"/>
      <c r="AP117" s="3"/>
      <c r="AQ117" s="2"/>
      <c r="AR117" s="3" t="str">
        <f>""</f>
        <v/>
      </c>
      <c r="AS117" s="3"/>
      <c r="AT117" s="3"/>
      <c r="AU117" s="3"/>
      <c r="AV117" s="3"/>
      <c r="AW117" s="3"/>
      <c r="AX117" s="3" t="str">
        <f>""</f>
        <v/>
      </c>
      <c r="AY117" s="3"/>
      <c r="AZ117" s="3"/>
      <c r="BA117" s="3"/>
      <c r="BB117" s="3"/>
      <c r="BC117" s="3"/>
      <c r="BD117" s="3"/>
      <c r="BE117" s="2"/>
      <c r="BF117" s="3"/>
      <c r="BG117" s="3"/>
      <c r="BH117" s="3"/>
      <c r="BI117" s="3"/>
      <c r="BJ117" s="3"/>
      <c r="BK117" s="3"/>
      <c r="BL117" s="3"/>
      <c r="BM117" s="13"/>
    </row>
    <row r="118" spans="1:66" ht="27" x14ac:dyDescent="0.15">
      <c r="A118" s="22">
        <v>16389</v>
      </c>
      <c r="B118" s="19" t="s">
        <v>68</v>
      </c>
      <c r="C118" s="3" t="s">
        <v>81</v>
      </c>
      <c r="D118" s="3" t="s">
        <v>82</v>
      </c>
      <c r="E118" s="3" t="s">
        <v>82</v>
      </c>
      <c r="F118" s="3" t="s">
        <v>82</v>
      </c>
      <c r="G118" s="25" t="s">
        <v>79</v>
      </c>
      <c r="H118" s="22"/>
      <c r="I118" s="19" t="s">
        <v>249</v>
      </c>
      <c r="J118" s="3" t="s">
        <v>71</v>
      </c>
      <c r="K118" s="3" t="s">
        <v>72</v>
      </c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 t="str">
        <f>""</f>
        <v/>
      </c>
      <c r="AA118" s="3"/>
      <c r="AB118" s="3"/>
      <c r="AC118" s="3"/>
      <c r="AD118" s="3"/>
      <c r="AE118" s="2"/>
      <c r="AF118" s="3" t="str">
        <f>""</f>
        <v/>
      </c>
      <c r="AG118" s="3"/>
      <c r="AH118" s="3"/>
      <c r="AI118" s="3"/>
      <c r="AJ118" s="3"/>
      <c r="AK118" s="3"/>
      <c r="AL118" s="3" t="str">
        <f>""</f>
        <v/>
      </c>
      <c r="AM118" s="3"/>
      <c r="AN118" s="3"/>
      <c r="AO118" s="3"/>
      <c r="AP118" s="3"/>
      <c r="AQ118" s="2"/>
      <c r="AR118" s="3" t="str">
        <f>""</f>
        <v/>
      </c>
      <c r="AS118" s="3"/>
      <c r="AT118" s="3"/>
      <c r="AU118" s="3"/>
      <c r="AV118" s="3"/>
      <c r="AW118" s="3"/>
      <c r="AX118" s="3" t="str">
        <f>""</f>
        <v/>
      </c>
      <c r="AY118" s="3"/>
      <c r="AZ118" s="3"/>
      <c r="BA118" s="3"/>
      <c r="BB118" s="3"/>
      <c r="BC118" s="3"/>
      <c r="BD118" s="3"/>
      <c r="BE118" s="2"/>
      <c r="BF118" s="3"/>
      <c r="BG118" s="3"/>
      <c r="BH118" s="3"/>
      <c r="BI118" s="3"/>
      <c r="BJ118" s="3"/>
      <c r="BK118" s="3"/>
      <c r="BL118" s="3"/>
      <c r="BM118" s="13"/>
    </row>
    <row r="119" spans="1:66" x14ac:dyDescent="0.15">
      <c r="A119" s="22">
        <v>16390</v>
      </c>
      <c r="B119" s="19" t="s">
        <v>68</v>
      </c>
      <c r="C119" s="3" t="s">
        <v>69</v>
      </c>
      <c r="D119" s="3" t="s">
        <v>82</v>
      </c>
      <c r="E119" s="3" t="s">
        <v>82</v>
      </c>
      <c r="F119" s="3" t="s">
        <v>82</v>
      </c>
      <c r="G119" s="25" t="s">
        <v>79</v>
      </c>
      <c r="H119" s="22"/>
      <c r="I119" s="19" t="s">
        <v>249</v>
      </c>
      <c r="J119" s="3" t="s">
        <v>71</v>
      </c>
      <c r="K119" s="3" t="s">
        <v>72</v>
      </c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 t="str">
        <f>""</f>
        <v/>
      </c>
      <c r="AA119" s="3"/>
      <c r="AB119" s="3"/>
      <c r="AC119" s="3"/>
      <c r="AD119" s="3"/>
      <c r="AE119" s="2"/>
      <c r="AF119" s="3" t="str">
        <f>""</f>
        <v/>
      </c>
      <c r="AG119" s="3"/>
      <c r="AH119" s="3"/>
      <c r="AI119" s="3"/>
      <c r="AJ119" s="3"/>
      <c r="AK119" s="3"/>
      <c r="AL119" s="3" t="str">
        <f>""</f>
        <v/>
      </c>
      <c r="AM119" s="3"/>
      <c r="AN119" s="3"/>
      <c r="AO119" s="3"/>
      <c r="AP119" s="3"/>
      <c r="AQ119" s="2"/>
      <c r="AR119" s="3" t="str">
        <f>""</f>
        <v/>
      </c>
      <c r="AS119" s="3"/>
      <c r="AT119" s="3"/>
      <c r="AU119" s="3"/>
      <c r="AV119" s="3"/>
      <c r="AW119" s="3"/>
      <c r="AX119" s="3" t="str">
        <f>""</f>
        <v/>
      </c>
      <c r="AY119" s="3"/>
      <c r="AZ119" s="3"/>
      <c r="BA119" s="3"/>
      <c r="BB119" s="3"/>
      <c r="BC119" s="3"/>
      <c r="BD119" s="3"/>
      <c r="BE119" s="2"/>
      <c r="BF119" s="3"/>
      <c r="BG119" s="3"/>
      <c r="BH119" s="3"/>
      <c r="BI119" s="3"/>
      <c r="BJ119" s="3"/>
      <c r="BK119" s="3"/>
      <c r="BL119" s="3"/>
      <c r="BM119" s="13"/>
    </row>
    <row r="120" spans="1:66" x14ac:dyDescent="0.15">
      <c r="A120" s="22">
        <v>16391</v>
      </c>
      <c r="B120" s="19" t="s">
        <v>68</v>
      </c>
      <c r="C120" s="3" t="s">
        <v>69</v>
      </c>
      <c r="D120" s="3" t="s">
        <v>82</v>
      </c>
      <c r="E120" s="3" t="s">
        <v>82</v>
      </c>
      <c r="F120" s="3" t="s">
        <v>82</v>
      </c>
      <c r="G120" s="25" t="s">
        <v>79</v>
      </c>
      <c r="H120" s="22" t="s">
        <v>714</v>
      </c>
      <c r="I120" s="19" t="s">
        <v>249</v>
      </c>
      <c r="J120" s="3" t="s">
        <v>71</v>
      </c>
      <c r="K120" s="3" t="s">
        <v>72</v>
      </c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 t="s">
        <v>715</v>
      </c>
      <c r="Z120" s="3" t="str">
        <f>"360723199403250019"</f>
        <v>360723199403250019</v>
      </c>
      <c r="AA120" s="3" t="s">
        <v>716</v>
      </c>
      <c r="AB120" s="3" t="s">
        <v>207</v>
      </c>
      <c r="AC120" s="3" t="s">
        <v>717</v>
      </c>
      <c r="AD120" s="3">
        <v>18489961039</v>
      </c>
      <c r="AE120" s="2"/>
      <c r="AF120" s="3" t="str">
        <f>""</f>
        <v/>
      </c>
      <c r="AG120" s="3"/>
      <c r="AH120" s="3"/>
      <c r="AI120" s="3"/>
      <c r="AJ120" s="3"/>
      <c r="AK120" s="3"/>
      <c r="AL120" s="3" t="str">
        <f>""</f>
        <v/>
      </c>
      <c r="AM120" s="3"/>
      <c r="AN120" s="3"/>
      <c r="AO120" s="3"/>
      <c r="AP120" s="3"/>
      <c r="AQ120" s="2"/>
      <c r="AR120" s="3" t="str">
        <f>""</f>
        <v/>
      </c>
      <c r="AS120" s="3"/>
      <c r="AT120" s="3"/>
      <c r="AU120" s="3"/>
      <c r="AV120" s="3"/>
      <c r="AW120" s="3"/>
      <c r="AX120" s="3" t="str">
        <f>""</f>
        <v/>
      </c>
      <c r="AY120" s="3"/>
      <c r="AZ120" s="3"/>
      <c r="BA120" s="3"/>
      <c r="BB120" s="3"/>
      <c r="BC120" s="3"/>
      <c r="BD120" s="3"/>
      <c r="BE120" s="2"/>
      <c r="BF120" s="3"/>
      <c r="BG120" s="3"/>
      <c r="BH120" s="3"/>
      <c r="BI120" s="3"/>
      <c r="BJ120" s="3"/>
      <c r="BK120" s="3"/>
      <c r="BL120" s="3"/>
      <c r="BM120" s="13"/>
    </row>
    <row r="121" spans="1:66" ht="27" x14ac:dyDescent="0.15">
      <c r="A121" s="22">
        <v>16392</v>
      </c>
      <c r="B121" s="19" t="s">
        <v>68</v>
      </c>
      <c r="C121" s="3" t="s">
        <v>274</v>
      </c>
      <c r="D121" s="3" t="s">
        <v>82</v>
      </c>
      <c r="E121" s="3" t="s">
        <v>82</v>
      </c>
      <c r="F121" s="3" t="s">
        <v>82</v>
      </c>
      <c r="G121" s="25" t="s">
        <v>79</v>
      </c>
      <c r="H121" s="22"/>
      <c r="I121" s="19" t="s">
        <v>249</v>
      </c>
      <c r="J121" s="3" t="s">
        <v>71</v>
      </c>
      <c r="K121" s="3" t="s">
        <v>72</v>
      </c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 t="str">
        <f>""</f>
        <v/>
      </c>
      <c r="AA121" s="3"/>
      <c r="AB121" s="3"/>
      <c r="AC121" s="3"/>
      <c r="AD121" s="3"/>
      <c r="AE121" s="2"/>
      <c r="AF121" s="3" t="str">
        <f>""</f>
        <v/>
      </c>
      <c r="AG121" s="3"/>
      <c r="AH121" s="3"/>
      <c r="AI121" s="3"/>
      <c r="AJ121" s="3"/>
      <c r="AK121" s="3"/>
      <c r="AL121" s="3" t="str">
        <f>""</f>
        <v/>
      </c>
      <c r="AM121" s="3"/>
      <c r="AN121" s="3"/>
      <c r="AO121" s="3"/>
      <c r="AP121" s="3"/>
      <c r="AQ121" s="2"/>
      <c r="AR121" s="3" t="str">
        <f>""</f>
        <v/>
      </c>
      <c r="AS121" s="3"/>
      <c r="AT121" s="3"/>
      <c r="AU121" s="3"/>
      <c r="AV121" s="3"/>
      <c r="AW121" s="3"/>
      <c r="AX121" s="3" t="str">
        <f>""</f>
        <v/>
      </c>
      <c r="AY121" s="3"/>
      <c r="AZ121" s="3"/>
      <c r="BA121" s="3"/>
      <c r="BB121" s="3"/>
      <c r="BC121" s="3"/>
      <c r="BD121" s="3"/>
      <c r="BE121" s="2"/>
      <c r="BF121" s="3"/>
      <c r="BG121" s="3"/>
      <c r="BH121" s="3"/>
      <c r="BI121" s="3"/>
      <c r="BJ121" s="3"/>
      <c r="BK121" s="3"/>
      <c r="BL121" s="3"/>
      <c r="BM121" s="13"/>
    </row>
    <row r="122" spans="1:66" x14ac:dyDescent="0.15">
      <c r="A122" s="22">
        <v>16393</v>
      </c>
      <c r="B122" s="19" t="s">
        <v>68</v>
      </c>
      <c r="C122" s="3" t="s">
        <v>152</v>
      </c>
      <c r="D122" s="3" t="s">
        <v>82</v>
      </c>
      <c r="E122" s="3" t="s">
        <v>82</v>
      </c>
      <c r="F122" s="3" t="s">
        <v>82</v>
      </c>
      <c r="G122" s="25" t="s">
        <v>79</v>
      </c>
      <c r="H122" s="22" t="s">
        <v>718</v>
      </c>
      <c r="I122" s="19" t="s">
        <v>249</v>
      </c>
      <c r="J122" s="3" t="s">
        <v>71</v>
      </c>
      <c r="K122" s="3" t="s">
        <v>72</v>
      </c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 t="s">
        <v>719</v>
      </c>
      <c r="Z122" s="3" t="str">
        <f>"440681199701240220"</f>
        <v>440681199701240220</v>
      </c>
      <c r="AA122" s="3" t="s">
        <v>720</v>
      </c>
      <c r="AB122" s="3" t="s">
        <v>721</v>
      </c>
      <c r="AC122" s="3" t="s">
        <v>722</v>
      </c>
      <c r="AD122" s="3">
        <v>13928254202</v>
      </c>
      <c r="AE122" s="2" t="s">
        <v>723</v>
      </c>
      <c r="AF122" s="3" t="str">
        <f>"440681199702182632"</f>
        <v>440681199702182632</v>
      </c>
      <c r="AG122" s="3" t="s">
        <v>720</v>
      </c>
      <c r="AH122" s="3" t="s">
        <v>721</v>
      </c>
      <c r="AI122" s="3" t="s">
        <v>724</v>
      </c>
      <c r="AJ122" s="3">
        <v>13612631888</v>
      </c>
      <c r="AK122" s="3"/>
      <c r="AL122" s="3" t="str">
        <f>""</f>
        <v/>
      </c>
      <c r="AM122" s="3"/>
      <c r="AN122" s="3"/>
      <c r="AO122" s="3"/>
      <c r="AP122" s="3"/>
      <c r="AQ122" s="2"/>
      <c r="AR122" s="3" t="str">
        <f>""</f>
        <v/>
      </c>
      <c r="AS122" s="3"/>
      <c r="AT122" s="3"/>
      <c r="AU122" s="3"/>
      <c r="AV122" s="3"/>
      <c r="AW122" s="3"/>
      <c r="AX122" s="3" t="str">
        <f>""</f>
        <v/>
      </c>
      <c r="AY122" s="3"/>
      <c r="AZ122" s="3"/>
      <c r="BA122" s="3"/>
      <c r="BB122" s="3"/>
      <c r="BC122" s="3" t="s">
        <v>725</v>
      </c>
      <c r="BD122" s="3">
        <v>18089756280</v>
      </c>
      <c r="BE122" s="2" t="s">
        <v>70</v>
      </c>
      <c r="BF122" s="3" t="s">
        <v>726</v>
      </c>
      <c r="BG122" s="3"/>
      <c r="BH122" s="3"/>
      <c r="BI122" s="3"/>
      <c r="BJ122" s="3"/>
      <c r="BK122" s="3" t="s">
        <v>76</v>
      </c>
      <c r="BL122" s="3">
        <v>15248952040</v>
      </c>
      <c r="BM122" s="13" t="s">
        <v>78</v>
      </c>
      <c r="BN122" s="1" t="s">
        <v>106</v>
      </c>
    </row>
    <row r="123" spans="1:66" x14ac:dyDescent="0.15">
      <c r="A123" s="22">
        <v>16394</v>
      </c>
      <c r="B123" s="19" t="s">
        <v>68</v>
      </c>
      <c r="C123" s="3" t="s">
        <v>317</v>
      </c>
      <c r="D123" s="3" t="s">
        <v>82</v>
      </c>
      <c r="E123" s="3" t="s">
        <v>82</v>
      </c>
      <c r="F123" s="3" t="s">
        <v>82</v>
      </c>
      <c r="G123" s="25" t="s">
        <v>79</v>
      </c>
      <c r="H123" s="22"/>
      <c r="I123" s="19" t="s">
        <v>249</v>
      </c>
      <c r="J123" s="3" t="s">
        <v>71</v>
      </c>
      <c r="K123" s="3" t="s">
        <v>72</v>
      </c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 t="str">
        <f>""</f>
        <v/>
      </c>
      <c r="AA123" s="3"/>
      <c r="AB123" s="3"/>
      <c r="AC123" s="3"/>
      <c r="AD123" s="3"/>
      <c r="AE123" s="2"/>
      <c r="AF123" s="3" t="str">
        <f>""</f>
        <v/>
      </c>
      <c r="AG123" s="3"/>
      <c r="AH123" s="3"/>
      <c r="AI123" s="3"/>
      <c r="AJ123" s="3"/>
      <c r="AK123" s="3"/>
      <c r="AL123" s="3" t="str">
        <f>""</f>
        <v/>
      </c>
      <c r="AM123" s="3"/>
      <c r="AN123" s="3"/>
      <c r="AO123" s="3"/>
      <c r="AP123" s="3"/>
      <c r="AQ123" s="2"/>
      <c r="AR123" s="3" t="str">
        <f>""</f>
        <v/>
      </c>
      <c r="AS123" s="3"/>
      <c r="AT123" s="3"/>
      <c r="AU123" s="3"/>
      <c r="AV123" s="3"/>
      <c r="AW123" s="3"/>
      <c r="AX123" s="3" t="str">
        <f>""</f>
        <v/>
      </c>
      <c r="AY123" s="3"/>
      <c r="AZ123" s="3"/>
      <c r="BA123" s="3"/>
      <c r="BB123" s="3"/>
      <c r="BC123" s="3"/>
      <c r="BD123" s="3"/>
      <c r="BE123" s="2"/>
      <c r="BF123" s="3"/>
      <c r="BG123" s="3"/>
      <c r="BH123" s="3"/>
      <c r="BI123" s="3"/>
      <c r="BJ123" s="3"/>
      <c r="BK123" s="3"/>
      <c r="BL123" s="3"/>
      <c r="BM123" s="13"/>
    </row>
    <row r="124" spans="1:66" ht="27" x14ac:dyDescent="0.15">
      <c r="A124" s="22">
        <v>16395</v>
      </c>
      <c r="B124" s="19" t="s">
        <v>68</v>
      </c>
      <c r="C124" s="3" t="s">
        <v>304</v>
      </c>
      <c r="D124" s="3" t="s">
        <v>82</v>
      </c>
      <c r="E124" s="3" t="s">
        <v>82</v>
      </c>
      <c r="F124" s="3" t="s">
        <v>82</v>
      </c>
      <c r="G124" s="25" t="s">
        <v>79</v>
      </c>
      <c r="H124" s="22" t="s">
        <v>727</v>
      </c>
      <c r="I124" s="19" t="s">
        <v>249</v>
      </c>
      <c r="J124" s="3" t="s">
        <v>71</v>
      </c>
      <c r="K124" s="3" t="s">
        <v>72</v>
      </c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 t="s">
        <v>728</v>
      </c>
      <c r="Z124" s="3" t="str">
        <f>"46000419940708021X"</f>
        <v>46000419940708021X</v>
      </c>
      <c r="AA124" s="3" t="s">
        <v>716</v>
      </c>
      <c r="AB124" s="3" t="s">
        <v>207</v>
      </c>
      <c r="AC124" s="3" t="s">
        <v>729</v>
      </c>
      <c r="AD124" s="3">
        <v>15203667935</v>
      </c>
      <c r="AE124" s="2" t="s">
        <v>730</v>
      </c>
      <c r="AF124" s="3" t="str">
        <f>"46002719920513563X"</f>
        <v>46002719920513563X</v>
      </c>
      <c r="AG124" s="3" t="s">
        <v>716</v>
      </c>
      <c r="AH124" s="3" t="s">
        <v>207</v>
      </c>
      <c r="AI124" s="3" t="s">
        <v>731</v>
      </c>
      <c r="AJ124" s="3">
        <v>13976504063</v>
      </c>
      <c r="AK124" s="3" t="s">
        <v>732</v>
      </c>
      <c r="AL124" s="3" t="str">
        <f>"511124199503163820"</f>
        <v>511124199503163820</v>
      </c>
      <c r="AM124" s="3" t="s">
        <v>716</v>
      </c>
      <c r="AN124" s="3" t="s">
        <v>207</v>
      </c>
      <c r="AO124" s="3" t="s">
        <v>733</v>
      </c>
      <c r="AP124" s="3">
        <v>18289648695</v>
      </c>
      <c r="AQ124" s="2"/>
      <c r="AR124" s="3" t="str">
        <f>""</f>
        <v/>
      </c>
      <c r="AS124" s="3"/>
      <c r="AT124" s="3"/>
      <c r="AU124" s="3"/>
      <c r="AV124" s="3"/>
      <c r="AW124" s="3"/>
      <c r="AX124" s="3" t="str">
        <f>""</f>
        <v/>
      </c>
      <c r="AY124" s="3"/>
      <c r="AZ124" s="3"/>
      <c r="BA124" s="3"/>
      <c r="BB124" s="3"/>
      <c r="BC124" s="3" t="s">
        <v>734</v>
      </c>
      <c r="BD124" s="3">
        <v>18489977430</v>
      </c>
      <c r="BE124" s="2" t="s">
        <v>70</v>
      </c>
      <c r="BF124" s="3" t="s">
        <v>735</v>
      </c>
      <c r="BG124" s="3"/>
      <c r="BH124" s="3"/>
      <c r="BI124" s="3"/>
      <c r="BJ124" s="3"/>
      <c r="BK124" s="3" t="s">
        <v>681</v>
      </c>
      <c r="BL124" s="3">
        <v>13976006816</v>
      </c>
      <c r="BM124" s="13"/>
      <c r="BN124" s="1" t="s">
        <v>736</v>
      </c>
    </row>
    <row r="125" spans="1:66" x14ac:dyDescent="0.15">
      <c r="A125" s="22">
        <v>16396</v>
      </c>
      <c r="B125" s="19" t="s">
        <v>68</v>
      </c>
      <c r="C125" s="3" t="s">
        <v>317</v>
      </c>
      <c r="D125" s="3" t="s">
        <v>82</v>
      </c>
      <c r="E125" s="3" t="s">
        <v>82</v>
      </c>
      <c r="F125" s="3" t="s">
        <v>82</v>
      </c>
      <c r="G125" s="25" t="s">
        <v>79</v>
      </c>
      <c r="H125" s="22"/>
      <c r="I125" s="19" t="s">
        <v>249</v>
      </c>
      <c r="J125" s="3" t="s">
        <v>71</v>
      </c>
      <c r="K125" s="3" t="s">
        <v>72</v>
      </c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 t="str">
        <f>""</f>
        <v/>
      </c>
      <c r="AA125" s="3"/>
      <c r="AB125" s="3"/>
      <c r="AC125" s="3"/>
      <c r="AD125" s="3"/>
      <c r="AE125" s="2"/>
      <c r="AF125" s="3" t="str">
        <f>""</f>
        <v/>
      </c>
      <c r="AG125" s="3"/>
      <c r="AH125" s="3"/>
      <c r="AI125" s="3"/>
      <c r="AJ125" s="3"/>
      <c r="AK125" s="3"/>
      <c r="AL125" s="3" t="str">
        <f>""</f>
        <v/>
      </c>
      <c r="AM125" s="3"/>
      <c r="AN125" s="3"/>
      <c r="AO125" s="3"/>
      <c r="AP125" s="3"/>
      <c r="AQ125" s="2"/>
      <c r="AR125" s="3" t="str">
        <f>""</f>
        <v/>
      </c>
      <c r="AS125" s="3"/>
      <c r="AT125" s="3"/>
      <c r="AU125" s="3"/>
      <c r="AV125" s="3"/>
      <c r="AW125" s="3"/>
      <c r="AX125" s="3" t="str">
        <f>""</f>
        <v/>
      </c>
      <c r="AY125" s="3"/>
      <c r="AZ125" s="3"/>
      <c r="BA125" s="3"/>
      <c r="BB125" s="3"/>
      <c r="BC125" s="3"/>
      <c r="BD125" s="3"/>
      <c r="BE125" s="2"/>
      <c r="BF125" s="3"/>
      <c r="BG125" s="3"/>
      <c r="BH125" s="3"/>
      <c r="BI125" s="3"/>
      <c r="BJ125" s="3"/>
      <c r="BK125" s="3"/>
      <c r="BL125" s="3"/>
      <c r="BM125" s="13"/>
    </row>
    <row r="126" spans="1:66" ht="27" x14ac:dyDescent="0.15">
      <c r="A126" s="22">
        <v>16397</v>
      </c>
      <c r="B126" s="19" t="s">
        <v>68</v>
      </c>
      <c r="C126" s="3" t="s">
        <v>97</v>
      </c>
      <c r="D126" s="3" t="s">
        <v>82</v>
      </c>
      <c r="E126" s="3" t="s">
        <v>82</v>
      </c>
      <c r="F126" s="3" t="s">
        <v>82</v>
      </c>
      <c r="G126" s="25" t="s">
        <v>79</v>
      </c>
      <c r="H126" s="22"/>
      <c r="I126" s="19" t="s">
        <v>417</v>
      </c>
      <c r="J126" s="3" t="s">
        <v>71</v>
      </c>
      <c r="K126" s="3" t="s">
        <v>72</v>
      </c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 t="str">
        <f>""</f>
        <v/>
      </c>
      <c r="AA126" s="3"/>
      <c r="AB126" s="3"/>
      <c r="AC126" s="3"/>
      <c r="AD126" s="3"/>
      <c r="AE126" s="2"/>
      <c r="AF126" s="3" t="str">
        <f>""</f>
        <v/>
      </c>
      <c r="AG126" s="3"/>
      <c r="AH126" s="3"/>
      <c r="AI126" s="3"/>
      <c r="AJ126" s="3"/>
      <c r="AK126" s="3"/>
      <c r="AL126" s="3" t="str">
        <f>""</f>
        <v/>
      </c>
      <c r="AM126" s="3"/>
      <c r="AN126" s="3"/>
      <c r="AO126" s="3"/>
      <c r="AP126" s="3"/>
      <c r="AQ126" s="2"/>
      <c r="AR126" s="3" t="str">
        <f>""</f>
        <v/>
      </c>
      <c r="AS126" s="3"/>
      <c r="AT126" s="3"/>
      <c r="AU126" s="3"/>
      <c r="AV126" s="3"/>
      <c r="AW126" s="3"/>
      <c r="AX126" s="3" t="str">
        <f>""</f>
        <v/>
      </c>
      <c r="AY126" s="3"/>
      <c r="AZ126" s="3"/>
      <c r="BA126" s="3"/>
      <c r="BB126" s="3"/>
      <c r="BC126" s="3"/>
      <c r="BD126" s="3"/>
      <c r="BE126" s="2"/>
      <c r="BF126" s="3"/>
      <c r="BG126" s="3"/>
      <c r="BH126" s="3"/>
      <c r="BI126" s="3"/>
      <c r="BJ126" s="3"/>
      <c r="BK126" s="3"/>
      <c r="BL126" s="3"/>
      <c r="BM126" s="13"/>
    </row>
    <row r="127" spans="1:66" ht="27" x14ac:dyDescent="0.15">
      <c r="A127" s="22">
        <v>16398</v>
      </c>
      <c r="B127" s="19" t="s">
        <v>68</v>
      </c>
      <c r="C127" s="3" t="s">
        <v>97</v>
      </c>
      <c r="D127" s="3" t="s">
        <v>82</v>
      </c>
      <c r="E127" s="3" t="s">
        <v>82</v>
      </c>
      <c r="F127" s="3" t="s">
        <v>82</v>
      </c>
      <c r="G127" s="25" t="s">
        <v>79</v>
      </c>
      <c r="H127" s="22"/>
      <c r="I127" s="19" t="s">
        <v>417</v>
      </c>
      <c r="J127" s="3" t="s">
        <v>71</v>
      </c>
      <c r="K127" s="3" t="s">
        <v>72</v>
      </c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 t="str">
        <f>""</f>
        <v/>
      </c>
      <c r="AA127" s="3"/>
      <c r="AB127" s="3"/>
      <c r="AC127" s="3"/>
      <c r="AD127" s="3"/>
      <c r="AE127" s="2"/>
      <c r="AF127" s="3" t="str">
        <f>""</f>
        <v/>
      </c>
      <c r="AG127" s="3"/>
      <c r="AH127" s="3"/>
      <c r="AI127" s="3"/>
      <c r="AJ127" s="3"/>
      <c r="AK127" s="3"/>
      <c r="AL127" s="3" t="str">
        <f>""</f>
        <v/>
      </c>
      <c r="AM127" s="3"/>
      <c r="AN127" s="3"/>
      <c r="AO127" s="3"/>
      <c r="AP127" s="3"/>
      <c r="AQ127" s="2"/>
      <c r="AR127" s="3" t="str">
        <f>""</f>
        <v/>
      </c>
      <c r="AS127" s="3"/>
      <c r="AT127" s="3"/>
      <c r="AU127" s="3"/>
      <c r="AV127" s="3"/>
      <c r="AW127" s="3"/>
      <c r="AX127" s="3" t="str">
        <f>""</f>
        <v/>
      </c>
      <c r="AY127" s="3"/>
      <c r="AZ127" s="3"/>
      <c r="BA127" s="3"/>
      <c r="BB127" s="3"/>
      <c r="BC127" s="3"/>
      <c r="BD127" s="3"/>
      <c r="BE127" s="2"/>
      <c r="BF127" s="3"/>
      <c r="BG127" s="3"/>
      <c r="BH127" s="3"/>
      <c r="BI127" s="3"/>
      <c r="BJ127" s="3"/>
      <c r="BK127" s="3"/>
      <c r="BL127" s="3"/>
      <c r="BM127" s="13"/>
    </row>
    <row r="128" spans="1:66" ht="27" x14ac:dyDescent="0.15">
      <c r="A128" s="22">
        <v>16399</v>
      </c>
      <c r="B128" s="19" t="s">
        <v>68</v>
      </c>
      <c r="C128" s="3" t="s">
        <v>636</v>
      </c>
      <c r="D128" s="3" t="s">
        <v>82</v>
      </c>
      <c r="E128" s="3" t="s">
        <v>82</v>
      </c>
      <c r="F128" s="3" t="s">
        <v>82</v>
      </c>
      <c r="G128" s="25" t="s">
        <v>79</v>
      </c>
      <c r="H128" s="22" t="s">
        <v>737</v>
      </c>
      <c r="I128" s="19" t="s">
        <v>417</v>
      </c>
      <c r="J128" s="3" t="s">
        <v>71</v>
      </c>
      <c r="K128" s="3" t="s">
        <v>72</v>
      </c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 t="s">
        <v>738</v>
      </c>
      <c r="Z128" s="3" t="str">
        <f>"142229199509043319"</f>
        <v>142229199509043319</v>
      </c>
      <c r="AA128" s="3" t="s">
        <v>661</v>
      </c>
      <c r="AB128" s="3" t="s">
        <v>207</v>
      </c>
      <c r="AC128" s="3" t="s">
        <v>739</v>
      </c>
      <c r="AD128" s="3">
        <v>15234786247</v>
      </c>
      <c r="AE128" s="2" t="s">
        <v>740</v>
      </c>
      <c r="AF128" s="3" t="str">
        <f>"41223199312213267"</f>
        <v>41223199312213267</v>
      </c>
      <c r="AG128" s="3" t="s">
        <v>661</v>
      </c>
      <c r="AH128" s="3" t="s">
        <v>207</v>
      </c>
      <c r="AI128" s="3" t="s">
        <v>741</v>
      </c>
      <c r="AJ128" s="3">
        <v>13702971665</v>
      </c>
      <c r="AK128" s="3" t="s">
        <v>742</v>
      </c>
      <c r="AL128" s="3" t="str">
        <f>"442000199402055309"</f>
        <v>442000199402055309</v>
      </c>
      <c r="AM128" s="3" t="s">
        <v>661</v>
      </c>
      <c r="AN128" s="3" t="s">
        <v>207</v>
      </c>
      <c r="AO128" s="3" t="s">
        <v>743</v>
      </c>
      <c r="AP128" s="3">
        <v>13923342861</v>
      </c>
      <c r="AQ128" s="2"/>
      <c r="AR128" s="3" t="str">
        <f>""</f>
        <v/>
      </c>
      <c r="AS128" s="3"/>
      <c r="AT128" s="3"/>
      <c r="AU128" s="3"/>
      <c r="AV128" s="3"/>
      <c r="AW128" s="3"/>
      <c r="AX128" s="3" t="str">
        <f>""</f>
        <v/>
      </c>
      <c r="AY128" s="3"/>
      <c r="AZ128" s="3"/>
      <c r="BA128" s="3"/>
      <c r="BB128" s="3"/>
      <c r="BC128" s="3" t="s">
        <v>643</v>
      </c>
      <c r="BD128" s="3">
        <v>13648656511</v>
      </c>
      <c r="BE128" s="2" t="s">
        <v>744</v>
      </c>
      <c r="BF128" s="3" t="s">
        <v>644</v>
      </c>
      <c r="BG128" s="3"/>
      <c r="BH128" s="3"/>
      <c r="BI128" s="3"/>
      <c r="BJ128" s="3"/>
      <c r="BK128" s="3" t="s">
        <v>645</v>
      </c>
      <c r="BL128" s="3"/>
      <c r="BM128" s="13" t="s">
        <v>745</v>
      </c>
      <c r="BN128" s="1" t="s">
        <v>746</v>
      </c>
    </row>
    <row r="129" spans="1:66" ht="27" x14ac:dyDescent="0.15">
      <c r="A129" s="22">
        <v>16400</v>
      </c>
      <c r="B129" s="19" t="s">
        <v>68</v>
      </c>
      <c r="C129" s="3" t="s">
        <v>377</v>
      </c>
      <c r="D129" s="3" t="s">
        <v>82</v>
      </c>
      <c r="E129" s="3" t="s">
        <v>82</v>
      </c>
      <c r="F129" s="3" t="s">
        <v>82</v>
      </c>
      <c r="G129" s="25" t="s">
        <v>79</v>
      </c>
      <c r="H129" s="22" t="s">
        <v>747</v>
      </c>
      <c r="I129" s="19" t="s">
        <v>482</v>
      </c>
      <c r="J129" s="3" t="s">
        <v>71</v>
      </c>
      <c r="K129" s="3" t="s">
        <v>72</v>
      </c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 t="s">
        <v>748</v>
      </c>
      <c r="Z129" s="3" t="str">
        <f>"460003199509071043"</f>
        <v>460003199509071043</v>
      </c>
      <c r="AA129" s="3" t="s">
        <v>749</v>
      </c>
      <c r="AB129" s="3" t="s">
        <v>223</v>
      </c>
      <c r="AC129" s="3" t="s">
        <v>750</v>
      </c>
      <c r="AD129" s="3">
        <v>13379858663</v>
      </c>
      <c r="AE129" s="2"/>
      <c r="AF129" s="3" t="str">
        <f>""</f>
        <v/>
      </c>
      <c r="AG129" s="3"/>
      <c r="AH129" s="3"/>
      <c r="AI129" s="3"/>
      <c r="AJ129" s="3"/>
      <c r="AK129" s="3"/>
      <c r="AL129" s="3" t="str">
        <f>""</f>
        <v/>
      </c>
      <c r="AM129" s="3"/>
      <c r="AN129" s="3"/>
      <c r="AO129" s="3"/>
      <c r="AP129" s="3"/>
      <c r="AQ129" s="2"/>
      <c r="AR129" s="3" t="str">
        <f>""</f>
        <v/>
      </c>
      <c r="AS129" s="3"/>
      <c r="AT129" s="3"/>
      <c r="AU129" s="3"/>
      <c r="AV129" s="3"/>
      <c r="AW129" s="3"/>
      <c r="AX129" s="3" t="str">
        <f>""</f>
        <v/>
      </c>
      <c r="AY129" s="3"/>
      <c r="AZ129" s="3"/>
      <c r="BA129" s="3"/>
      <c r="BB129" s="3"/>
      <c r="BC129" s="3"/>
      <c r="BD129" s="3"/>
      <c r="BE129" s="2"/>
      <c r="BF129" s="3"/>
      <c r="BG129" s="3"/>
      <c r="BH129" s="3"/>
      <c r="BI129" s="3"/>
      <c r="BJ129" s="3"/>
      <c r="BK129" s="3"/>
      <c r="BL129" s="3"/>
      <c r="BM129" s="13"/>
    </row>
    <row r="130" spans="1:66" x14ac:dyDescent="0.15">
      <c r="A130" s="22">
        <v>16401</v>
      </c>
      <c r="B130" s="19" t="s">
        <v>68</v>
      </c>
      <c r="C130" s="3" t="s">
        <v>348</v>
      </c>
      <c r="D130" s="3" t="s">
        <v>82</v>
      </c>
      <c r="E130" s="3" t="s">
        <v>82</v>
      </c>
      <c r="F130" s="3" t="s">
        <v>82</v>
      </c>
      <c r="G130" s="25" t="s">
        <v>79</v>
      </c>
      <c r="H130" s="22" t="s">
        <v>751</v>
      </c>
      <c r="I130" s="19" t="s">
        <v>417</v>
      </c>
      <c r="J130" s="3" t="s">
        <v>71</v>
      </c>
      <c r="K130" s="3" t="s">
        <v>72</v>
      </c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 t="s">
        <v>752</v>
      </c>
      <c r="Z130" s="3" t="str">
        <f>"342426199510230022"</f>
        <v>342426199510230022</v>
      </c>
      <c r="AA130" s="3" t="s">
        <v>405</v>
      </c>
      <c r="AB130" s="3" t="s">
        <v>198</v>
      </c>
      <c r="AC130" s="3" t="s">
        <v>753</v>
      </c>
      <c r="AD130" s="3">
        <v>18789199570</v>
      </c>
      <c r="AE130" s="2" t="s">
        <v>754</v>
      </c>
      <c r="AF130" s="3" t="str">
        <f>"420606199608271037"</f>
        <v>420606199608271037</v>
      </c>
      <c r="AG130" s="3" t="s">
        <v>755</v>
      </c>
      <c r="AH130" s="3" t="s">
        <v>198</v>
      </c>
      <c r="AI130" s="3" t="s">
        <v>756</v>
      </c>
      <c r="AJ130" s="3">
        <v>15108902360</v>
      </c>
      <c r="AK130" s="3"/>
      <c r="AL130" s="3" t="str">
        <f>""</f>
        <v/>
      </c>
      <c r="AM130" s="3"/>
      <c r="AN130" s="3"/>
      <c r="AO130" s="3"/>
      <c r="AP130" s="3"/>
      <c r="AQ130" s="2"/>
      <c r="AR130" s="3" t="str">
        <f>""</f>
        <v/>
      </c>
      <c r="AS130" s="3"/>
      <c r="AT130" s="3"/>
      <c r="AU130" s="3"/>
      <c r="AV130" s="3"/>
      <c r="AW130" s="3"/>
      <c r="AX130" s="3" t="str">
        <f>""</f>
        <v/>
      </c>
      <c r="AY130" s="3"/>
      <c r="AZ130" s="3"/>
      <c r="BA130" s="3"/>
      <c r="BB130" s="3"/>
      <c r="BC130" s="3" t="s">
        <v>411</v>
      </c>
      <c r="BD130" s="3">
        <v>13976694312</v>
      </c>
      <c r="BE130" s="2" t="s">
        <v>70</v>
      </c>
      <c r="BF130" s="3"/>
      <c r="BG130" s="3" t="s">
        <v>757</v>
      </c>
      <c r="BH130" s="3">
        <v>13518849555</v>
      </c>
      <c r="BI130" s="3" t="s">
        <v>70</v>
      </c>
      <c r="BJ130" s="3"/>
      <c r="BK130" s="3" t="s">
        <v>411</v>
      </c>
      <c r="BL130" s="3" t="s">
        <v>411</v>
      </c>
      <c r="BM130" s="13" t="s">
        <v>758</v>
      </c>
    </row>
    <row r="131" spans="1:66" ht="67.5" x14ac:dyDescent="0.15">
      <c r="A131" s="22">
        <v>16402</v>
      </c>
      <c r="B131" s="19" t="s">
        <v>68</v>
      </c>
      <c r="C131" s="3" t="s">
        <v>97</v>
      </c>
      <c r="D131" s="3" t="s">
        <v>82</v>
      </c>
      <c r="E131" s="3" t="s">
        <v>82</v>
      </c>
      <c r="F131" s="3" t="s">
        <v>82</v>
      </c>
      <c r="G131" s="25" t="s">
        <v>79</v>
      </c>
      <c r="H131" s="22" t="s">
        <v>759</v>
      </c>
      <c r="I131" s="19" t="s">
        <v>417</v>
      </c>
      <c r="J131" s="3" t="s">
        <v>71</v>
      </c>
      <c r="K131" s="3" t="s">
        <v>72</v>
      </c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 t="s">
        <v>760</v>
      </c>
      <c r="Z131" s="3" t="str">
        <f>"362427199612110021"</f>
        <v>362427199612110021</v>
      </c>
      <c r="AA131" s="3" t="s">
        <v>761</v>
      </c>
      <c r="AB131" s="3" t="s">
        <v>223</v>
      </c>
      <c r="AC131" s="3" t="s">
        <v>762</v>
      </c>
      <c r="AD131" s="3">
        <v>15508903352</v>
      </c>
      <c r="AE131" s="2"/>
      <c r="AF131" s="3" t="str">
        <f>""</f>
        <v/>
      </c>
      <c r="AG131" s="3"/>
      <c r="AH131" s="3"/>
      <c r="AI131" s="3"/>
      <c r="AJ131" s="3"/>
      <c r="AK131" s="3"/>
      <c r="AL131" s="3" t="str">
        <f>""</f>
        <v/>
      </c>
      <c r="AM131" s="3"/>
      <c r="AN131" s="3"/>
      <c r="AO131" s="3"/>
      <c r="AP131" s="3"/>
      <c r="AQ131" s="2"/>
      <c r="AR131" s="3" t="str">
        <f>""</f>
        <v/>
      </c>
      <c r="AS131" s="3"/>
      <c r="AT131" s="3"/>
      <c r="AU131" s="3"/>
      <c r="AV131" s="3"/>
      <c r="AW131" s="3"/>
      <c r="AX131" s="3" t="str">
        <f>""</f>
        <v/>
      </c>
      <c r="AY131" s="3"/>
      <c r="AZ131" s="3"/>
      <c r="BA131" s="3"/>
      <c r="BB131" s="3"/>
      <c r="BC131" s="3" t="s">
        <v>411</v>
      </c>
      <c r="BD131" s="3">
        <v>13976694312</v>
      </c>
      <c r="BE131" s="2" t="s">
        <v>566</v>
      </c>
      <c r="BF131" s="3" t="s">
        <v>412</v>
      </c>
      <c r="BG131" s="3"/>
      <c r="BH131" s="3"/>
      <c r="BI131" s="3"/>
      <c r="BJ131" s="3"/>
      <c r="BK131" s="3" t="s">
        <v>411</v>
      </c>
      <c r="BL131" s="3">
        <v>13976694312</v>
      </c>
      <c r="BM131" s="14" t="s">
        <v>763</v>
      </c>
      <c r="BN131" s="1" t="s">
        <v>412</v>
      </c>
    </row>
    <row r="132" spans="1:66" x14ac:dyDescent="0.15">
      <c r="A132" s="22">
        <v>16403</v>
      </c>
      <c r="B132" s="19" t="s">
        <v>68</v>
      </c>
      <c r="C132" s="3" t="s">
        <v>107</v>
      </c>
      <c r="D132" s="3" t="s">
        <v>82</v>
      </c>
      <c r="E132" s="3" t="s">
        <v>82</v>
      </c>
      <c r="F132" s="3" t="s">
        <v>82</v>
      </c>
      <c r="G132" s="25" t="s">
        <v>79</v>
      </c>
      <c r="H132" s="22" t="s">
        <v>764</v>
      </c>
      <c r="I132" s="19" t="s">
        <v>518</v>
      </c>
      <c r="J132" s="3" t="s">
        <v>71</v>
      </c>
      <c r="K132" s="3" t="s">
        <v>72</v>
      </c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 t="s">
        <v>765</v>
      </c>
      <c r="Z132" s="3" t="str">
        <f>"420984199211206072"</f>
        <v>420984199211206072</v>
      </c>
      <c r="AA132" s="3" t="s">
        <v>73</v>
      </c>
      <c r="AB132" s="3">
        <v>13</v>
      </c>
      <c r="AC132" s="3" t="s">
        <v>766</v>
      </c>
      <c r="AD132" s="3">
        <v>18708967829</v>
      </c>
      <c r="AE132" s="2" t="s">
        <v>699</v>
      </c>
      <c r="AF132" s="3" t="str">
        <f>"61230119930325354X"</f>
        <v>61230119930325354X</v>
      </c>
      <c r="AG132" s="3" t="s">
        <v>73</v>
      </c>
      <c r="AH132" s="3" t="s">
        <v>155</v>
      </c>
      <c r="AI132" s="3" t="s">
        <v>700</v>
      </c>
      <c r="AJ132" s="3">
        <v>18289640908</v>
      </c>
      <c r="AK132" s="3" t="s">
        <v>767</v>
      </c>
      <c r="AL132" s="3" t="str">
        <f>"612301199412200922"</f>
        <v>612301199412200922</v>
      </c>
      <c r="AM132" s="3" t="s">
        <v>73</v>
      </c>
      <c r="AN132" s="3" t="s">
        <v>155</v>
      </c>
      <c r="AO132" s="3" t="s">
        <v>768</v>
      </c>
      <c r="AP132" s="3">
        <v>17889840163</v>
      </c>
      <c r="AQ132" s="2"/>
      <c r="AR132" s="3" t="str">
        <f>""</f>
        <v/>
      </c>
      <c r="AS132" s="3"/>
      <c r="AT132" s="3"/>
      <c r="AU132" s="3"/>
      <c r="AV132" s="3"/>
      <c r="AW132" s="3"/>
      <c r="AX132" s="3" t="str">
        <f>""</f>
        <v/>
      </c>
      <c r="AY132" s="3"/>
      <c r="AZ132" s="3"/>
      <c r="BA132" s="3"/>
      <c r="BB132" s="3"/>
      <c r="BC132" s="3" t="s">
        <v>142</v>
      </c>
      <c r="BD132" s="3">
        <v>15808901309</v>
      </c>
      <c r="BE132" s="2" t="s">
        <v>70</v>
      </c>
      <c r="BF132" s="3" t="s">
        <v>712</v>
      </c>
      <c r="BG132" s="3"/>
      <c r="BH132" s="3"/>
      <c r="BI132" s="3"/>
      <c r="BJ132" s="3"/>
      <c r="BK132" s="3"/>
      <c r="BL132" s="3"/>
      <c r="BM132" s="13"/>
    </row>
    <row r="133" spans="1:66" ht="27" x14ac:dyDescent="0.15">
      <c r="A133" s="22">
        <v>16406</v>
      </c>
      <c r="B133" s="19" t="s">
        <v>68</v>
      </c>
      <c r="C133" s="3" t="s">
        <v>163</v>
      </c>
      <c r="D133" s="3" t="s">
        <v>82</v>
      </c>
      <c r="E133" s="3" t="s">
        <v>82</v>
      </c>
      <c r="F133" s="3" t="s">
        <v>82</v>
      </c>
      <c r="G133" s="25" t="s">
        <v>79</v>
      </c>
      <c r="H133" s="22"/>
      <c r="I133" s="19" t="s">
        <v>440</v>
      </c>
      <c r="J133" s="3" t="s">
        <v>71</v>
      </c>
      <c r="K133" s="3" t="s">
        <v>72</v>
      </c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 t="str">
        <f>""</f>
        <v/>
      </c>
      <c r="AA133" s="3"/>
      <c r="AB133" s="3"/>
      <c r="AC133" s="3"/>
      <c r="AD133" s="3"/>
      <c r="AE133" s="2"/>
      <c r="AF133" s="3" t="str">
        <f>""</f>
        <v/>
      </c>
      <c r="AG133" s="3"/>
      <c r="AH133" s="3"/>
      <c r="AI133" s="3"/>
      <c r="AJ133" s="3"/>
      <c r="AK133" s="3"/>
      <c r="AL133" s="3" t="str">
        <f>""</f>
        <v/>
      </c>
      <c r="AM133" s="3"/>
      <c r="AN133" s="3"/>
      <c r="AO133" s="3"/>
      <c r="AP133" s="3"/>
      <c r="AQ133" s="2"/>
      <c r="AR133" s="3" t="str">
        <f>""</f>
        <v/>
      </c>
      <c r="AS133" s="3"/>
      <c r="AT133" s="3"/>
      <c r="AU133" s="3"/>
      <c r="AV133" s="3"/>
      <c r="AW133" s="3"/>
      <c r="AX133" s="3" t="str">
        <f>""</f>
        <v/>
      </c>
      <c r="AY133" s="3"/>
      <c r="AZ133" s="3"/>
      <c r="BA133" s="3"/>
      <c r="BB133" s="3"/>
      <c r="BC133" s="3"/>
      <c r="BD133" s="3"/>
      <c r="BE133" s="2"/>
      <c r="BF133" s="3"/>
      <c r="BG133" s="3"/>
      <c r="BH133" s="3"/>
      <c r="BI133" s="3"/>
      <c r="BJ133" s="3"/>
      <c r="BK133" s="3"/>
      <c r="BL133" s="3"/>
      <c r="BM133" s="13"/>
    </row>
    <row r="134" spans="1:66" ht="27" x14ac:dyDescent="0.15">
      <c r="A134" s="22">
        <v>16409</v>
      </c>
      <c r="B134" s="19" t="s">
        <v>68</v>
      </c>
      <c r="C134" s="3" t="s">
        <v>125</v>
      </c>
      <c r="D134" s="3" t="s">
        <v>82</v>
      </c>
      <c r="E134" s="3" t="s">
        <v>82</v>
      </c>
      <c r="F134" s="3" t="s">
        <v>82</v>
      </c>
      <c r="G134" s="25" t="s">
        <v>79</v>
      </c>
      <c r="H134" s="22"/>
      <c r="I134" s="19" t="s">
        <v>417</v>
      </c>
      <c r="J134" s="3" t="s">
        <v>71</v>
      </c>
      <c r="K134" s="3" t="s">
        <v>72</v>
      </c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 t="str">
        <f>""</f>
        <v/>
      </c>
      <c r="AA134" s="3"/>
      <c r="AB134" s="3"/>
      <c r="AC134" s="3"/>
      <c r="AD134" s="3"/>
      <c r="AE134" s="2"/>
      <c r="AF134" s="3" t="str">
        <f>""</f>
        <v/>
      </c>
      <c r="AG134" s="3"/>
      <c r="AH134" s="3"/>
      <c r="AI134" s="3"/>
      <c r="AJ134" s="3"/>
      <c r="AK134" s="3"/>
      <c r="AL134" s="3" t="str">
        <f>""</f>
        <v/>
      </c>
      <c r="AM134" s="3"/>
      <c r="AN134" s="3"/>
      <c r="AO134" s="3"/>
      <c r="AP134" s="3"/>
      <c r="AQ134" s="2"/>
      <c r="AR134" s="3" t="str">
        <f>""</f>
        <v/>
      </c>
      <c r="AS134" s="3"/>
      <c r="AT134" s="3"/>
      <c r="AU134" s="3"/>
      <c r="AV134" s="3"/>
      <c r="AW134" s="3"/>
      <c r="AX134" s="3" t="str">
        <f>""</f>
        <v/>
      </c>
      <c r="AY134" s="3"/>
      <c r="AZ134" s="3"/>
      <c r="BA134" s="3"/>
      <c r="BB134" s="3"/>
      <c r="BC134" s="3"/>
      <c r="BD134" s="3"/>
      <c r="BE134" s="2"/>
      <c r="BF134" s="3"/>
      <c r="BG134" s="3"/>
      <c r="BH134" s="3"/>
      <c r="BI134" s="3"/>
      <c r="BJ134" s="3"/>
      <c r="BK134" s="3"/>
      <c r="BL134" s="3"/>
      <c r="BM134" s="13"/>
    </row>
    <row r="135" spans="1:66" ht="27" x14ac:dyDescent="0.15">
      <c r="A135" s="22">
        <v>16419</v>
      </c>
      <c r="B135" s="19" t="s">
        <v>68</v>
      </c>
      <c r="C135" s="3" t="s">
        <v>163</v>
      </c>
      <c r="D135" s="3" t="s">
        <v>82</v>
      </c>
      <c r="E135" s="3" t="s">
        <v>82</v>
      </c>
      <c r="F135" s="3" t="s">
        <v>82</v>
      </c>
      <c r="G135" s="25" t="s">
        <v>79</v>
      </c>
      <c r="H135" s="22" t="s">
        <v>769</v>
      </c>
      <c r="I135" s="19" t="s">
        <v>770</v>
      </c>
      <c r="J135" s="3" t="s">
        <v>71</v>
      </c>
      <c r="K135" s="3" t="s">
        <v>72</v>
      </c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 t="s">
        <v>771</v>
      </c>
      <c r="Z135" s="3" t="str">
        <f>"460033199505170886"</f>
        <v>460033199505170886</v>
      </c>
      <c r="AA135" s="3" t="s">
        <v>110</v>
      </c>
      <c r="AB135" s="3" t="s">
        <v>207</v>
      </c>
      <c r="AC135" s="3" t="s">
        <v>772</v>
      </c>
      <c r="AD135" s="3">
        <v>18876954098</v>
      </c>
      <c r="AE135" s="2" t="s">
        <v>773</v>
      </c>
      <c r="AF135" s="3" t="str">
        <f>""</f>
        <v/>
      </c>
      <c r="AG135" s="3" t="s">
        <v>110</v>
      </c>
      <c r="AH135" s="3" t="s">
        <v>207</v>
      </c>
      <c r="AI135" s="3"/>
      <c r="AJ135" s="3"/>
      <c r="AK135" s="3" t="s">
        <v>774</v>
      </c>
      <c r="AL135" s="3" t="str">
        <f>""</f>
        <v/>
      </c>
      <c r="AM135" s="3" t="s">
        <v>110</v>
      </c>
      <c r="AN135" s="3" t="s">
        <v>207</v>
      </c>
      <c r="AO135" s="3"/>
      <c r="AP135" s="3"/>
      <c r="AQ135" s="2"/>
      <c r="AR135" s="3" t="str">
        <f>""</f>
        <v/>
      </c>
      <c r="AS135" s="3"/>
      <c r="AT135" s="3"/>
      <c r="AU135" s="3"/>
      <c r="AV135" s="3"/>
      <c r="AW135" s="3"/>
      <c r="AX135" s="3" t="str">
        <f>""</f>
        <v/>
      </c>
      <c r="AY135" s="3"/>
      <c r="AZ135" s="3"/>
      <c r="BA135" s="3"/>
      <c r="BB135" s="3"/>
      <c r="BC135" s="3"/>
      <c r="BD135" s="3"/>
      <c r="BE135" s="2"/>
      <c r="BF135" s="3"/>
      <c r="BG135" s="3"/>
      <c r="BH135" s="3"/>
      <c r="BI135" s="3"/>
      <c r="BJ135" s="3"/>
      <c r="BK135" s="3"/>
      <c r="BL135" s="3"/>
      <c r="BM135" s="13"/>
    </row>
    <row r="136" spans="1:66" ht="27" x14ac:dyDescent="0.15">
      <c r="A136" s="22">
        <v>16420</v>
      </c>
      <c r="B136" s="19" t="s">
        <v>68</v>
      </c>
      <c r="C136" s="3" t="s">
        <v>317</v>
      </c>
      <c r="D136" s="3" t="s">
        <v>82</v>
      </c>
      <c r="E136" s="3" t="s">
        <v>82</v>
      </c>
      <c r="F136" s="3" t="s">
        <v>82</v>
      </c>
      <c r="G136" s="25" t="s">
        <v>79</v>
      </c>
      <c r="H136" s="22" t="s">
        <v>775</v>
      </c>
      <c r="I136" s="19" t="s">
        <v>518</v>
      </c>
      <c r="J136" s="3" t="s">
        <v>71</v>
      </c>
      <c r="K136" s="3" t="s">
        <v>72</v>
      </c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 t="s">
        <v>776</v>
      </c>
      <c r="Z136" s="3" t="str">
        <f>"430703199308160456"</f>
        <v>430703199308160456</v>
      </c>
      <c r="AA136" s="3" t="s">
        <v>73</v>
      </c>
      <c r="AB136" s="3" t="s">
        <v>314</v>
      </c>
      <c r="AC136" s="3" t="s">
        <v>777</v>
      </c>
      <c r="AD136" s="3">
        <v>18789097670</v>
      </c>
      <c r="AE136" s="2" t="s">
        <v>778</v>
      </c>
      <c r="AF136" s="3" t="str">
        <f>"130302199405193912"</f>
        <v>130302199405193912</v>
      </c>
      <c r="AG136" s="3" t="s">
        <v>73</v>
      </c>
      <c r="AH136" s="3" t="s">
        <v>314</v>
      </c>
      <c r="AI136" s="3" t="s">
        <v>779</v>
      </c>
      <c r="AJ136" s="3">
        <v>18389557156</v>
      </c>
      <c r="AK136" s="3" t="s">
        <v>780</v>
      </c>
      <c r="AL136" s="3" t="str">
        <f>"460027199103222914"</f>
        <v>460027199103222914</v>
      </c>
      <c r="AM136" s="3" t="s">
        <v>73</v>
      </c>
      <c r="AN136" s="3" t="s">
        <v>314</v>
      </c>
      <c r="AO136" s="3" t="s">
        <v>781</v>
      </c>
      <c r="AP136" s="3">
        <v>18084692059</v>
      </c>
      <c r="AQ136" s="2"/>
      <c r="AR136" s="3" t="str">
        <f>""</f>
        <v/>
      </c>
      <c r="AS136" s="3"/>
      <c r="AT136" s="3"/>
      <c r="AU136" s="3"/>
      <c r="AV136" s="3"/>
      <c r="AW136" s="3"/>
      <c r="AX136" s="3" t="str">
        <f>""</f>
        <v/>
      </c>
      <c r="AY136" s="3"/>
      <c r="AZ136" s="3"/>
      <c r="BA136" s="3"/>
      <c r="BB136" s="3"/>
      <c r="BC136" s="3"/>
      <c r="BD136" s="3"/>
      <c r="BE136" s="2"/>
      <c r="BF136" s="3"/>
      <c r="BG136" s="3"/>
      <c r="BH136" s="3"/>
      <c r="BI136" s="3"/>
      <c r="BJ136" s="3"/>
      <c r="BK136" s="3" t="s">
        <v>76</v>
      </c>
      <c r="BL136" s="3">
        <v>15248952040</v>
      </c>
      <c r="BM136" s="13" t="s">
        <v>745</v>
      </c>
      <c r="BN136" s="1" t="s">
        <v>74</v>
      </c>
    </row>
    <row r="137" spans="1:66" ht="27.75" thickBot="1" x14ac:dyDescent="0.2">
      <c r="A137" s="23">
        <v>16434</v>
      </c>
      <c r="B137" s="20" t="s">
        <v>68</v>
      </c>
      <c r="C137" s="15" t="s">
        <v>107</v>
      </c>
      <c r="D137" s="15" t="s">
        <v>82</v>
      </c>
      <c r="E137" s="15" t="s">
        <v>82</v>
      </c>
      <c r="F137" s="15" t="s">
        <v>82</v>
      </c>
      <c r="G137" s="26" t="s">
        <v>79</v>
      </c>
      <c r="H137" s="23" t="s">
        <v>782</v>
      </c>
      <c r="I137" s="20" t="s">
        <v>417</v>
      </c>
      <c r="J137" s="15" t="s">
        <v>71</v>
      </c>
      <c r="K137" s="15" t="s">
        <v>72</v>
      </c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 t="s">
        <v>783</v>
      </c>
      <c r="Z137" s="15" t="str">
        <f>"430722199509097368"</f>
        <v>430722199509097368</v>
      </c>
      <c r="AA137" s="15" t="s">
        <v>73</v>
      </c>
      <c r="AB137" s="15" t="s">
        <v>155</v>
      </c>
      <c r="AC137" s="15" t="s">
        <v>784</v>
      </c>
      <c r="AD137" s="15">
        <v>18289646747</v>
      </c>
      <c r="AE137" s="16" t="s">
        <v>785</v>
      </c>
      <c r="AF137" s="15" t="str">
        <f>"360781199408200647"</f>
        <v>360781199408200647</v>
      </c>
      <c r="AG137" s="15" t="s">
        <v>73</v>
      </c>
      <c r="AH137" s="15" t="s">
        <v>73</v>
      </c>
      <c r="AI137" s="15" t="s">
        <v>786</v>
      </c>
      <c r="AJ137" s="15">
        <v>18289643096</v>
      </c>
      <c r="AK137" s="15" t="s">
        <v>787</v>
      </c>
      <c r="AL137" s="15" t="str">
        <f>"420702199507207394"</f>
        <v>420702199507207394</v>
      </c>
      <c r="AM137" s="15" t="s">
        <v>75</v>
      </c>
      <c r="AN137" s="15" t="s">
        <v>788</v>
      </c>
      <c r="AO137" s="15" t="s">
        <v>789</v>
      </c>
      <c r="AP137" s="15">
        <v>15501839465</v>
      </c>
      <c r="AQ137" s="16"/>
      <c r="AR137" s="15" t="str">
        <f>""</f>
        <v/>
      </c>
      <c r="AS137" s="15"/>
      <c r="AT137" s="15"/>
      <c r="AU137" s="15"/>
      <c r="AV137" s="15"/>
      <c r="AW137" s="15"/>
      <c r="AX137" s="15" t="str">
        <f>""</f>
        <v/>
      </c>
      <c r="AY137" s="15"/>
      <c r="AZ137" s="15"/>
      <c r="BA137" s="15"/>
      <c r="BB137" s="15"/>
      <c r="BC137" s="15" t="s">
        <v>701</v>
      </c>
      <c r="BD137" s="15">
        <v>18976176119</v>
      </c>
      <c r="BE137" s="16" t="s">
        <v>93</v>
      </c>
      <c r="BF137" s="15" t="s">
        <v>790</v>
      </c>
      <c r="BG137" s="15"/>
      <c r="BH137" s="15"/>
      <c r="BI137" s="15"/>
      <c r="BJ137" s="15"/>
      <c r="BK137" s="15"/>
      <c r="BL137" s="15"/>
      <c r="BM137" s="17"/>
    </row>
  </sheetData>
  <sheetProtection password="C71F" sheet="1" formatCells="0" formatColumns="0" formatRows="0" insertColumns="0" insertRows="0" insertHyperlinks="0" deleteColumns="0" deleteRows="0" sort="0" autoFilter="0" pivotTables="0"/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20160401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zq z</dc:creator>
  <cp:lastModifiedBy>xgb-0</cp:lastModifiedBy>
  <dcterms:created xsi:type="dcterms:W3CDTF">2016-04-01T02:50:05Z</dcterms:created>
  <dcterms:modified xsi:type="dcterms:W3CDTF">2016-04-01T03:00:44Z</dcterms:modified>
</cp:coreProperties>
</file>